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23445" windowHeight="9645" activeTab="2"/>
  </bookViews>
  <sheets>
    <sheet name="NIGHT" sheetId="1" r:id="rId1"/>
    <sheet name="PRE_NATS_SHOOT" sheetId="2" r:id="rId2"/>
    <sheet name="NPA" sheetId="3" r:id="rId3"/>
    <sheet name="PPC" sheetId="4" r:id="rId4"/>
    <sheet name="PP_TEAMS" sheetId="5" r:id="rId5"/>
    <sheet name="SP_TEAMS" sheetId="6" r:id="rId6"/>
    <sheet name="POC_CG_TEAMS" sheetId="7" r:id="rId7"/>
    <sheet name="SSA_600_TEAMS" sheetId="8" r:id="rId8"/>
    <sheet name="INTERNATIONALS" sheetId="9" r:id="rId9"/>
  </sheets>
  <definedNames>
    <definedName name="_xlnm.Print_Area" localSheetId="2">'NPA'!$B$706:$U$857</definedName>
    <definedName name="_xlnm.Print_Area" localSheetId="3">'PPC'!$B$332:$S$429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D419" authorId="0">
      <text>
        <r>
          <rPr>
            <b/>
            <sz val="11"/>
            <color indexed="8"/>
            <rFont val="Calibri"/>
            <family val="2"/>
          </rPr>
          <t>Author:</t>
        </r>
        <r>
          <rPr>
            <sz val="11"/>
            <color theme="1"/>
            <rFont val="Calibri"/>
            <family val="2"/>
          </rPr>
          <t xml:space="preserve">
</t>
        </r>
      </text>
    </comment>
    <comment ref="D307" authorId="0">
      <text>
        <r>
          <rPr>
            <b/>
            <sz val="11"/>
            <color indexed="8"/>
            <rFont val="Calibri"/>
            <family val="2"/>
          </rPr>
          <t>Author:</t>
        </r>
        <r>
          <rPr>
            <sz val="11"/>
            <color theme="1"/>
            <rFont val="Calibri"/>
            <family val="2"/>
          </rPr>
          <t xml:space="preserve">
</t>
        </r>
      </text>
    </comment>
    <comment ref="D430" authorId="0">
      <text>
        <r>
          <rPr>
            <b/>
            <sz val="11"/>
            <color indexed="8"/>
            <rFont val="Calibri"/>
            <family val="2"/>
          </rPr>
          <t>Author:</t>
        </r>
        <r>
          <rPr>
            <sz val="11"/>
            <color theme="1"/>
            <rFont val="Calibri"/>
            <family val="2"/>
          </rPr>
          <t xml:space="preserve">
</t>
        </r>
      </text>
    </comment>
    <comment ref="D38" authorId="0">
      <text>
        <r>
          <rPr>
            <b/>
            <sz val="11"/>
            <color indexed="8"/>
            <rFont val="Calibri"/>
            <family val="2"/>
          </rPr>
          <t>Author:</t>
        </r>
        <r>
          <rPr>
            <sz val="11"/>
            <color theme="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<sst xmlns="http://schemas.openxmlformats.org/spreadsheetml/2006/main" count="6642" uniqueCount="480">
  <si>
    <t>Name</t>
  </si>
  <si>
    <t>SAPA No</t>
  </si>
  <si>
    <t>Grading</t>
  </si>
  <si>
    <t>Total</t>
  </si>
  <si>
    <t>M</t>
  </si>
  <si>
    <t>G</t>
  </si>
  <si>
    <t>S</t>
  </si>
  <si>
    <t>B</t>
  </si>
  <si>
    <t>HM</t>
  </si>
  <si>
    <t>Police Pistol A</t>
  </si>
  <si>
    <t>Police Pistol B</t>
  </si>
  <si>
    <t>Service Pistol A</t>
  </si>
  <si>
    <t>Service Pistol B</t>
  </si>
  <si>
    <t>Carry Gun</t>
  </si>
  <si>
    <t>Police Pistol II</t>
  </si>
  <si>
    <t>1500 Revolver</t>
  </si>
  <si>
    <t>Pocket Pistol</t>
  </si>
  <si>
    <t>Police Pistol OPTICAL</t>
  </si>
  <si>
    <t>Service Pistol OPTICAL</t>
  </si>
  <si>
    <t>X</t>
  </si>
  <si>
    <t>Hits</t>
  </si>
  <si>
    <t>HITS</t>
  </si>
  <si>
    <t>Upgraded</t>
  </si>
  <si>
    <t>New Grading</t>
  </si>
  <si>
    <t>GRADINGS</t>
  </si>
  <si>
    <t>BRONZE &lt;85,  SILVER &lt;103, GOLD&lt;110, MASTER &lt;115, HI-MASTER OVER 114</t>
  </si>
  <si>
    <t>BRONZE &lt;271, SILVER &lt;285, GOLD&lt;295, MASTER &lt;298, HI-MASTER OVER 297</t>
  </si>
  <si>
    <t>BRONZE &lt;280, SILVER &lt;290, GOLD&lt;294, MASTER &lt;297, HI-MASTER OVER 296</t>
  </si>
  <si>
    <t>HIT</t>
  </si>
  <si>
    <t>OPEN MATCH</t>
  </si>
  <si>
    <t>BRONZE &lt;515, SILVER &lt;552, GOLD&lt;576, MASTER &lt;590, HI-MASTER OVER 589</t>
  </si>
  <si>
    <t>BRONZE &lt;1290, SILVER &lt;1380, GOLD&lt;1440, MASTER &lt;1476, HI-MASTER OVER 1475</t>
  </si>
  <si>
    <t>BRONZE &lt;516, SILVER &lt;552, GOLD&lt;576, MASTER &lt;590, HI-MASTER OVER 589</t>
  </si>
  <si>
    <t>Standard (Service) Revolver</t>
  </si>
  <si>
    <t>BRONZE&lt;516, SILVER &lt;552,  GOLD&lt;576,  MASTER &lt;590, HI-MASTER OVER 589</t>
  </si>
  <si>
    <t>SUPER MAGNUM</t>
  </si>
  <si>
    <t>SUPER MAGNUM OPTICAL</t>
  </si>
  <si>
    <t>BRONZE &lt;413, SILVER &lt;442, GOLD&lt;461, MASTER &lt;472, HI-MASTER OVER 471</t>
  </si>
  <si>
    <t>BRONZE&lt;281, SILVER &lt;290,  GOLD&lt;294,  MASTER &lt;297, HI-MASTER OVER 296</t>
  </si>
  <si>
    <t>Prov.</t>
  </si>
  <si>
    <t>600 MATCH - REVOLVER</t>
  </si>
  <si>
    <t>ECPA</t>
  </si>
  <si>
    <t>SGSSA</t>
  </si>
  <si>
    <t>SANDF</t>
  </si>
  <si>
    <t>GNPA</t>
  </si>
  <si>
    <t>WPPA</t>
  </si>
  <si>
    <t>SAPS</t>
  </si>
  <si>
    <t>BRONZE&lt;510, SILVER &lt;550,  GOLD&lt;575,  MASTER &lt;590, HI-MASTER OVER 590</t>
  </si>
  <si>
    <t>KZN</t>
  </si>
  <si>
    <t>Stock Semi Auto (Standard Gun)</t>
  </si>
  <si>
    <t>WCPA</t>
  </si>
  <si>
    <t>CGPA</t>
  </si>
  <si>
    <t xml:space="preserve">JJ LOURENS </t>
  </si>
  <si>
    <t>P LOURENS</t>
  </si>
  <si>
    <t>BM PHAMBANI</t>
  </si>
  <si>
    <t>MHB LUMKWANE</t>
  </si>
  <si>
    <t>GERM</t>
  </si>
  <si>
    <t>Graded</t>
  </si>
  <si>
    <t>D MAPOE</t>
  </si>
  <si>
    <t>J LICHTMESS</t>
  </si>
  <si>
    <t>KZNPA</t>
  </si>
  <si>
    <t>SM MPURU</t>
  </si>
  <si>
    <t>R MC KIE</t>
  </si>
  <si>
    <t>SAPA</t>
  </si>
  <si>
    <t>MORNE THUMBRAN</t>
  </si>
  <si>
    <t>PHILIP HAVENGA</t>
  </si>
  <si>
    <t>NICO RAUTENBACH</t>
  </si>
  <si>
    <t>BRENDON MULLER</t>
  </si>
  <si>
    <t>KARL SANDER</t>
  </si>
  <si>
    <t>RIDWAAN LEVY</t>
  </si>
  <si>
    <t>S M MPURU</t>
  </si>
  <si>
    <t>THEO v d MERWE</t>
  </si>
  <si>
    <t>FRANCOIS van TONDER</t>
  </si>
  <si>
    <t>SHAFI GILBERT</t>
  </si>
  <si>
    <t>HORST WEIHS</t>
  </si>
  <si>
    <t>MOHYEDIEN BEGG</t>
  </si>
  <si>
    <t>JJ LOURENS</t>
  </si>
  <si>
    <t>MORNE de BEER</t>
  </si>
  <si>
    <t>WILFRIED WIESENER</t>
  </si>
  <si>
    <t>ANDY CHARALAMBOUS</t>
  </si>
  <si>
    <t>HAMISH DEAL</t>
  </si>
  <si>
    <t>EBRAHIM ALLIE</t>
  </si>
  <si>
    <t>THEO V D MERWE</t>
  </si>
  <si>
    <t>ANTHONY GROBLER</t>
  </si>
  <si>
    <t>TALITHA LOURENS</t>
  </si>
  <si>
    <t>FATIMA GILBERT</t>
  </si>
  <si>
    <t>Big Mac MAHARAJ</t>
  </si>
  <si>
    <t>R McKIE</t>
  </si>
  <si>
    <t>NEVILLE ARNESEN</t>
  </si>
  <si>
    <t>MORNAY de BEER</t>
  </si>
  <si>
    <t>FRANSIE van TONDER</t>
  </si>
  <si>
    <t>GERALD CHAMPION</t>
  </si>
  <si>
    <t>CK PETERSEN</t>
  </si>
  <si>
    <t>WILFRIEED WIESENER</t>
  </si>
  <si>
    <t>SHAUN KENNEDY</t>
  </si>
  <si>
    <t>GARY CIMMA</t>
  </si>
  <si>
    <t>Distinguished REVOLVER</t>
  </si>
  <si>
    <t>Distinguished PISTOL</t>
  </si>
  <si>
    <t>LESTER GOLDMAN</t>
  </si>
  <si>
    <t>BRONZE&lt;510, SILVER &lt;550,  GOLD&lt;575,  MASTER &lt;590, HI-MASTER OVER 589</t>
  </si>
  <si>
    <t>DANIE REYNEKE</t>
  </si>
  <si>
    <t>THEO van der MERWE</t>
  </si>
  <si>
    <t>NEIL REYNEKE</t>
  </si>
  <si>
    <t>MIKE MORTEMORE</t>
  </si>
  <si>
    <t>WIKUS VENTER</t>
  </si>
  <si>
    <t>KARL DU TOIT</t>
  </si>
  <si>
    <t>R FELDTMAN</t>
  </si>
  <si>
    <t>JJ MARKGRAAFF</t>
  </si>
  <si>
    <t>KEVIN NEETHLING</t>
  </si>
  <si>
    <t>PH DU TOIT</t>
  </si>
  <si>
    <t>PHILIP FRANKEN</t>
  </si>
  <si>
    <t>Ppa</t>
  </si>
  <si>
    <t>PPb</t>
  </si>
  <si>
    <t>PPop</t>
  </si>
  <si>
    <t>Spa</t>
  </si>
  <si>
    <t>SPa</t>
  </si>
  <si>
    <t>G BOUWER</t>
  </si>
  <si>
    <t>SPb</t>
  </si>
  <si>
    <t>SPop</t>
  </si>
  <si>
    <t>Poc</t>
  </si>
  <si>
    <t>VON ZEUNER KUHNE</t>
  </si>
  <si>
    <t>CG</t>
  </si>
  <si>
    <t>PP2</t>
  </si>
  <si>
    <t>OM</t>
  </si>
  <si>
    <t>WAP</t>
  </si>
  <si>
    <t>WAR</t>
  </si>
  <si>
    <t>DR</t>
  </si>
  <si>
    <t>DP</t>
  </si>
  <si>
    <t>SSA</t>
  </si>
  <si>
    <t>SSR</t>
  </si>
  <si>
    <t>600p</t>
  </si>
  <si>
    <t>600R</t>
  </si>
  <si>
    <t>SUP</t>
  </si>
  <si>
    <t>TOTAL EVENT ENTRIES COUNT FOR NPA</t>
  </si>
  <si>
    <t>TOTAL ENTRANTS FOR THE NPA NATIONALS</t>
  </si>
  <si>
    <t>TOTAL EVENT ENTRIES COUNT FOR PPC</t>
  </si>
  <si>
    <t>TOTAL ENTRANTS FOR THE SA NATIONALS</t>
  </si>
  <si>
    <t>AVERAGE NUMBER OF PPC EVENTS PER ENTRANT</t>
  </si>
  <si>
    <t>AVERAGE NUMBER OF NPA EVENTS PER ENTRANT</t>
  </si>
  <si>
    <t xml:space="preserve">POLICE PISTOL A TEAM  RESULTS </t>
  </si>
  <si>
    <t>PROVINCE</t>
  </si>
  <si>
    <t>SAPF No</t>
  </si>
  <si>
    <t>NAME</t>
  </si>
  <si>
    <t>SCORE</t>
  </si>
  <si>
    <t>TOTAL</t>
  </si>
  <si>
    <t>SAPS A TEAM</t>
  </si>
  <si>
    <t>SAPS B TEAM</t>
  </si>
  <si>
    <t>SAPS C TEAM</t>
  </si>
  <si>
    <t xml:space="preserve">POLICE PISTOL B TEAM  RESULTS </t>
  </si>
  <si>
    <t>SANDF A TEAM</t>
  </si>
  <si>
    <t>SANDF B TEAM</t>
  </si>
  <si>
    <t>KZNPA A TEAM</t>
  </si>
  <si>
    <t>KZNPA B TEAM</t>
  </si>
  <si>
    <t>GNPA A TEAM</t>
  </si>
  <si>
    <t>SGSSA A TEAM</t>
  </si>
  <si>
    <t>SGSSA B TEAM</t>
  </si>
  <si>
    <t>WCPA A TEAM</t>
  </si>
  <si>
    <t>CGPA A TEAM</t>
  </si>
  <si>
    <t xml:space="preserve">SERVICE PISTOL A TEAM  RESULTS </t>
  </si>
  <si>
    <t xml:space="preserve">SERVICE PISTOL B TEAM  RESULTS </t>
  </si>
  <si>
    <t xml:space="preserve">POCKET PISTOL TEAM  RESULTS </t>
  </si>
  <si>
    <t xml:space="preserve">CARRY GUN TEAM  RESULTS </t>
  </si>
  <si>
    <t xml:space="preserve">STOCK SEMI AUTO TEAM  RESULTS </t>
  </si>
  <si>
    <t xml:space="preserve">BRENDON MULLER </t>
  </si>
  <si>
    <t>PPa</t>
  </si>
  <si>
    <t>T BARKHUIZEN</t>
  </si>
  <si>
    <t>ASHWIN GOVIND</t>
  </si>
  <si>
    <t>WILLIAM CHANDLER</t>
  </si>
  <si>
    <t>ASH GOVIND</t>
  </si>
  <si>
    <t>T BARKHUISEN</t>
  </si>
  <si>
    <t xml:space="preserve">  </t>
  </si>
  <si>
    <t>CHRISTO CROUS</t>
  </si>
  <si>
    <t>CGPA B TEAM</t>
  </si>
  <si>
    <t>KEVIN MATTHEWS</t>
  </si>
  <si>
    <t>WPPA A TEAM</t>
  </si>
  <si>
    <t>KEITH ROBERTS</t>
  </si>
  <si>
    <t>MORNAY DE BEER</t>
  </si>
  <si>
    <t>WA 1500 PISTOL TEAM  RESULTS  - 2 MAN TEAMS</t>
  </si>
  <si>
    <t>COUNTRY</t>
  </si>
  <si>
    <t>GERMANY       A TEAM</t>
  </si>
  <si>
    <t>GERMANY       B TEAM</t>
  </si>
  <si>
    <t>WA 1500 REVOLVER TEAM  RESULTS  - 2 MAN TEAMS</t>
  </si>
  <si>
    <t>GERMANY</t>
  </si>
  <si>
    <t>SOUTH AFRICA</t>
  </si>
  <si>
    <t>SOUTH AFRICA       A TEAM</t>
  </si>
  <si>
    <t>SOUTH AFRICA       C TEAM</t>
  </si>
  <si>
    <t>SOUTH AFRICA       B TEAM</t>
  </si>
  <si>
    <t>POLICE PISTOL B TEAM  RESULTS  - 4 MAN TEAMS</t>
  </si>
  <si>
    <t>GERMANY      A TEAM</t>
  </si>
  <si>
    <t>SERVICE PISTOL B TEAM  RESULTS  - 4 MAN TEAMS</t>
  </si>
  <si>
    <t>POLICE PISTOL II TEAM  RESULTS  - 4 MAN TEAMS</t>
  </si>
  <si>
    <t>POLICE PISTOL II  TEAM  RESULTS  - 4 MAN TEAMS</t>
  </si>
  <si>
    <t>KEITH R ROBERTS</t>
  </si>
  <si>
    <t xml:space="preserve">NEVILLE ARNESEN </t>
  </si>
  <si>
    <t>FRANSIE VAN TONDER</t>
  </si>
  <si>
    <t>DAVE STEYN</t>
  </si>
  <si>
    <t xml:space="preserve">HAMISH DEAL </t>
  </si>
  <si>
    <t>THEO van der  MERWE</t>
  </si>
  <si>
    <t>EBRAHIM  ALLIE</t>
  </si>
  <si>
    <t>JACQUES ROSSOUW</t>
  </si>
  <si>
    <t>KEITH MATTHEWS</t>
  </si>
  <si>
    <t>GORDON van der WESTHUISEN</t>
  </si>
  <si>
    <t>PETER J SMITH</t>
  </si>
  <si>
    <t>TREVOR ABRAHAMS</t>
  </si>
  <si>
    <t>Upgrade</t>
  </si>
  <si>
    <t xml:space="preserve"> J KEI</t>
  </si>
  <si>
    <t>C O CASSEL</t>
  </si>
  <si>
    <t>GRADINGS:</t>
  </si>
  <si>
    <t>WA 1500 Pistol</t>
  </si>
  <si>
    <t>WA 1500 Revolver</t>
  </si>
  <si>
    <t xml:space="preserve">GERMANY </t>
  </si>
  <si>
    <t>POLICE B</t>
  </si>
  <si>
    <t>SERVICE B</t>
  </si>
  <si>
    <t>WA1500 P</t>
  </si>
  <si>
    <t>WA1500 R</t>
  </si>
  <si>
    <t>GERMANY         A TEAM</t>
  </si>
  <si>
    <t>GERMANY A TEAM</t>
  </si>
  <si>
    <t>SOUTH AFRIC A TEAM</t>
  </si>
  <si>
    <t>SOUTH AFRICA B TEAM</t>
  </si>
  <si>
    <t>GERMANY          A TEAM</t>
  </si>
  <si>
    <t>FINAL SERVICE B TEAM RESULTS:</t>
  </si>
  <si>
    <t>FINAL POLICE  B TEAM RESULTS:</t>
  </si>
  <si>
    <t>OVERALL INTERNATIONAL MATCH RESULTS</t>
  </si>
  <si>
    <t>GERMANY B TEAM</t>
  </si>
  <si>
    <t>SOUTH AFRICA A TEAM</t>
  </si>
  <si>
    <t>SOUTH AFRICA       E     TEAM</t>
  </si>
  <si>
    <t>SOUTH AFRICA       D    TEAM</t>
  </si>
  <si>
    <t>SOUTH AFRICA       C    TEAM</t>
  </si>
  <si>
    <t>SOUTH AFRICA       B    TEAM</t>
  </si>
  <si>
    <t>SOUTH AFRICA       A    TEAM</t>
  </si>
  <si>
    <t>FINAL WA1500 PISTOL TEAM RESULTS:</t>
  </si>
  <si>
    <t>FINAL POLICE II  - TEAM RESULTS:</t>
  </si>
  <si>
    <t>CASSANDRA STARK</t>
  </si>
  <si>
    <t>CJA LIEBENBERG</t>
  </si>
  <si>
    <t>WARREN LUCAS</t>
  </si>
  <si>
    <t>CHRIS ALEXANDER</t>
  </si>
  <si>
    <t xml:space="preserve">MORNE' THUMBRAN </t>
  </si>
  <si>
    <t>POLICE PISTOL II</t>
  </si>
  <si>
    <t>SOUTH AFRICAN PISTOL FEDERATION FESTIVAL SHOOT</t>
  </si>
  <si>
    <t>600 MATCH</t>
  </si>
  <si>
    <t>TOTAL NUMBER OF EVENTS SHOT</t>
  </si>
  <si>
    <t>NUMBER OF COMPETITORS</t>
  </si>
  <si>
    <t>NUMBER OF EVENTA PER SHOOTER</t>
  </si>
  <si>
    <t>TOTAL ENTRIES FOR PRE-NATIONALS COMPETITION</t>
  </si>
  <si>
    <t>ENTRANTS FOR PRE-NATIONALS</t>
  </si>
  <si>
    <t>RENE McKIE</t>
  </si>
  <si>
    <t>SM MHURU</t>
  </si>
  <si>
    <t>KARL du TOIT</t>
  </si>
  <si>
    <t>HELGE PETERS</t>
  </si>
  <si>
    <t>KLAUS  SEMRAU</t>
  </si>
  <si>
    <t>KLAUS SEMRAU</t>
  </si>
  <si>
    <t>HANSIE ERASMUS</t>
  </si>
  <si>
    <t xml:space="preserve"> </t>
  </si>
  <si>
    <t>RESHLAN NAGOOR</t>
  </si>
  <si>
    <t>JOSEF NIENABER</t>
  </si>
  <si>
    <t>JARED DEAL</t>
  </si>
  <si>
    <t>JARED C DEAL</t>
  </si>
  <si>
    <t>FRANCO SWART</t>
  </si>
  <si>
    <t>J C H SMIT</t>
  </si>
  <si>
    <t>JCA SMIT</t>
  </si>
  <si>
    <t>VEENE Janse van RENSBURG</t>
  </si>
  <si>
    <t>W G VENTER</t>
  </si>
  <si>
    <t>NICO VENTER</t>
  </si>
  <si>
    <t>LIZETTE  ROOS</t>
  </si>
  <si>
    <t>JONATHAN KEI</t>
  </si>
  <si>
    <t>NEVILLE HOATEN</t>
  </si>
  <si>
    <t>ANDRE LUITERS</t>
  </si>
  <si>
    <t xml:space="preserve">GERALD  BUYS </t>
  </si>
  <si>
    <t>RUDI BERRANGE</t>
  </si>
  <si>
    <t>NOEL SWARTS</t>
  </si>
  <si>
    <t xml:space="preserve">GERALD BUYS </t>
  </si>
  <si>
    <t>JCH SMIT</t>
  </si>
  <si>
    <t>JOHANN WIZOFSKY</t>
  </si>
  <si>
    <t>LIZETTE ROOS</t>
  </si>
  <si>
    <t>PUVEN GOVENDER</t>
  </si>
  <si>
    <t>SEAN MYERS</t>
  </si>
  <si>
    <t>CAREL SMIT</t>
  </si>
  <si>
    <t>STEVE ROETS</t>
  </si>
  <si>
    <t>JORG LICHTMESS</t>
  </si>
  <si>
    <t>DAVE BIGGS</t>
  </si>
  <si>
    <t>HERMAN GREYLING</t>
  </si>
  <si>
    <t>YOLANDA Jansen van VUUREN</t>
  </si>
  <si>
    <t xml:space="preserve">JOHANN WIZOFSKY </t>
  </si>
  <si>
    <t xml:space="preserve">CAREL SMIT </t>
  </si>
  <si>
    <t>YOLANDA Janse van VUUREN</t>
  </si>
  <si>
    <t>ELSJE SWART</t>
  </si>
  <si>
    <t>JOHANN WIKOFSKY</t>
  </si>
  <si>
    <t>INVITATION TEAM</t>
  </si>
  <si>
    <t>HEINRICH MOMMSEN</t>
  </si>
  <si>
    <t>JEROEN VAN ZANTEN</t>
  </si>
  <si>
    <t xml:space="preserve">STEPHAN SPIES </t>
  </si>
  <si>
    <t>CARINE POTGIETER</t>
  </si>
  <si>
    <t>VEENE JANSE VAN RENSBURG</t>
  </si>
  <si>
    <t>GORDON van der WESTHUIZEN</t>
  </si>
  <si>
    <t>EVRIL GRAHAM</t>
  </si>
  <si>
    <t>T  BARKHUIZEN</t>
  </si>
  <si>
    <t>LOUISE du TOIT</t>
  </si>
  <si>
    <t>WIKUS  VENTER</t>
  </si>
  <si>
    <t>FINAL WA 1500 PISTOL TEAM RESULTS:</t>
  </si>
  <si>
    <t>POLICE A</t>
  </si>
  <si>
    <t>SERVICE A</t>
  </si>
  <si>
    <t>NPA &amp; PPC LADIES SPECIAL AWARDS</t>
  </si>
  <si>
    <t>WARNING!</t>
  </si>
  <si>
    <t>COLIN STRECKER</t>
  </si>
  <si>
    <t>PPC EVENT RESULTS - MARCH, 2019</t>
  </si>
  <si>
    <t>SOUTH AFRICAN PPC  CHAMPIONSHIPS - SANDF EEUFEES RANGE - 22nd TO 24th MARCH, 2019.</t>
  </si>
  <si>
    <t>SAPF EEUFEES RANGE - 22nd to 24th MARCH, 2019</t>
  </si>
  <si>
    <t>SOUTH AFRICAN NPA NATIONAL CHAMPIONSHIPS - SANDF EEUFEES RANGE - 22nd to 24th MARCH, 2019</t>
  </si>
  <si>
    <t>NPA EVENT RESULTS - MARCH 2019</t>
  </si>
  <si>
    <t>Theo V D MERWE</t>
  </si>
  <si>
    <t>SHANDRE WIESENER</t>
  </si>
  <si>
    <t>MIKE SCHAFER</t>
  </si>
  <si>
    <t>FRANK STEINHAUER</t>
  </si>
  <si>
    <t>VIKTORIA STEINHAUER</t>
  </si>
  <si>
    <t>JURGEN ZILG</t>
  </si>
  <si>
    <t>DANIEL BLAGOJEVIC</t>
  </si>
  <si>
    <t>BEATE FRIEDRICH</t>
  </si>
  <si>
    <t>MIKE TRASER</t>
  </si>
  <si>
    <t>ANDRE Janse van VUUREN</t>
  </si>
  <si>
    <t>FRANSCOIS van TONDER</t>
  </si>
  <si>
    <t>600 MATCH - PISTOL</t>
  </si>
  <si>
    <t>KHANYISA MLOMBILE</t>
  </si>
  <si>
    <t>GERALD R BUYS</t>
  </si>
  <si>
    <t>GERALD BUYS</t>
  </si>
  <si>
    <t>NOEL C SWART</t>
  </si>
  <si>
    <t>PAUL WILEMAN</t>
  </si>
  <si>
    <t>PH du TOIT</t>
  </si>
  <si>
    <t>GERm</t>
  </si>
  <si>
    <t>DANIELBLAGOJEVIC</t>
  </si>
  <si>
    <t>DANIEL BLAGOJEVIIC</t>
  </si>
  <si>
    <t>SHAFAATH GILBERT</t>
  </si>
  <si>
    <t>BREATE FRIEDRICH</t>
  </si>
  <si>
    <t xml:space="preserve">MORNE'  THUMBRAN </t>
  </si>
  <si>
    <t>PC JORDAAN</t>
  </si>
  <si>
    <t>LERATO MPURU</t>
  </si>
  <si>
    <t>JOSEPH RAHUBE</t>
  </si>
  <si>
    <t>M D MOTSEPE</t>
  </si>
  <si>
    <t>Z Z FUNDE</t>
  </si>
  <si>
    <t>ZZ FUNDE</t>
  </si>
  <si>
    <t>BRIGETTE NTLEMO</t>
  </si>
  <si>
    <t>SAMATHA RAMESWEKI</t>
  </si>
  <si>
    <t>SAMATHA RAMASWEKI</t>
  </si>
  <si>
    <t>SAMANTHA RAMASWEKI</t>
  </si>
  <si>
    <t>Z J BACELA</t>
  </si>
  <si>
    <t>S MAROKE</t>
  </si>
  <si>
    <t>BRENDAN MULLER</t>
  </si>
  <si>
    <t xml:space="preserve">BRENDAN MULLER </t>
  </si>
  <si>
    <t>VEENE JANSE van RENSBURG</t>
  </si>
  <si>
    <t>A HARDAKER</t>
  </si>
  <si>
    <t>M P MPHENYEKE</t>
  </si>
  <si>
    <t>FRANSIE S van TONDER</t>
  </si>
  <si>
    <t>ANTON LIEBENBERG</t>
  </si>
  <si>
    <t>PHILLIP HAVENGA</t>
  </si>
  <si>
    <t>B P GAMEDE</t>
  </si>
  <si>
    <t>SOUTH AFRICAN NPA NATIONAL CHAMPIONSHIPS - SAPF EEUFEES RANGE - 22nd to 24th MARCH, 2019</t>
  </si>
  <si>
    <t>INTERNATIONAL TEAM  MATCH RESULTS PER EVENT - MARCH 2019</t>
  </si>
  <si>
    <t>NPA TEAM  RESULTS PER EVENT - MARCH 2019</t>
  </si>
  <si>
    <t>NPA TEAM  RESULTS PER EVENT - MARCH, 2019</t>
  </si>
  <si>
    <t>NPA TEAM  RESULTS PER EVENT - MARCH,  2019</t>
  </si>
  <si>
    <t>M L BOWERS</t>
  </si>
  <si>
    <t>RENIER FELDTMAN</t>
  </si>
  <si>
    <t>RENIER FELDTMANN</t>
  </si>
  <si>
    <t>YUSAF CUPIDO</t>
  </si>
  <si>
    <t>SUSAN BERRANGE</t>
  </si>
  <si>
    <t>FREDDY MOREKI</t>
  </si>
  <si>
    <t>FEDDY MOREKI</t>
  </si>
  <si>
    <t>BYRON PETZER</t>
  </si>
  <si>
    <t>LLEWELYN TILTMANN</t>
  </si>
  <si>
    <t>ELSJA SWART</t>
  </si>
  <si>
    <t>KP MPHENYEKE</t>
  </si>
  <si>
    <t>K P MPHENYEKE</t>
  </si>
  <si>
    <t>CHARLIN  CASSEL</t>
  </si>
  <si>
    <t>CHARLIN CASSEL</t>
  </si>
  <si>
    <t>M B SETSHABA</t>
  </si>
  <si>
    <t>CHRISTIAAN GOUWS</t>
  </si>
  <si>
    <t>TNN MABONA</t>
  </si>
  <si>
    <t>ZIZIPHO BUYANA</t>
  </si>
  <si>
    <t>ZUKISANI THSONGWENI</t>
  </si>
  <si>
    <t>AWETO XHOLI</t>
  </si>
  <si>
    <t>ZIKISANI TSHONGWENI</t>
  </si>
  <si>
    <t>AWETU XHOLI</t>
  </si>
  <si>
    <t>ZUKISANI TSHONGWENI</t>
  </si>
  <si>
    <t>JOHN VORSTER</t>
  </si>
  <si>
    <t>P B GIDIGIDI</t>
  </si>
  <si>
    <t>MELANIE MORGAN</t>
  </si>
  <si>
    <t>PB GODIGIDI</t>
  </si>
  <si>
    <t>JOHN TROUT</t>
  </si>
  <si>
    <t>S P SPIES</t>
  </si>
  <si>
    <t>BIG MAC MAHARAJ</t>
  </si>
  <si>
    <t>HAPPYBOY LUMKWANE</t>
  </si>
  <si>
    <t>ROB JAMES</t>
  </si>
  <si>
    <t>LEON HEYNS</t>
  </si>
  <si>
    <t>NAM</t>
  </si>
  <si>
    <t>RAY van ZANTEN</t>
  </si>
  <si>
    <t>Ray van ZANTEN</t>
  </si>
  <si>
    <t>BK RITI</t>
  </si>
  <si>
    <t>SIPHE BIXA</t>
  </si>
  <si>
    <t>Ppop</t>
  </si>
  <si>
    <t>VEENE J van RENSBURG</t>
  </si>
  <si>
    <t>GERALD MARIEMUTHOO</t>
  </si>
  <si>
    <t>A MAUBANE</t>
  </si>
  <si>
    <t>Ms M P MPHENYEKE</t>
  </si>
  <si>
    <t>GUSTAV COMPION</t>
  </si>
  <si>
    <t>GHALID ALLIE</t>
  </si>
  <si>
    <t>COLION STRECKER</t>
  </si>
  <si>
    <t>STONE CELE</t>
  </si>
  <si>
    <t>SUSAN BERRENGE</t>
  </si>
  <si>
    <t>NICO van STADEN</t>
  </si>
  <si>
    <t>N J VENTER</t>
  </si>
  <si>
    <t>AVELINE HARDAKER</t>
  </si>
  <si>
    <t>CHRISTO AYRES</t>
  </si>
  <si>
    <t>NICO VAN STADEN</t>
  </si>
  <si>
    <t>CHIRSTIAAN GOUWS</t>
  </si>
  <si>
    <t>ANDRE LIEBENBERG</t>
  </si>
  <si>
    <t>WIKUS G VENTER</t>
  </si>
  <si>
    <t>VEENE j VAN RENSBURG</t>
  </si>
  <si>
    <t>STEPHAN SPIES</t>
  </si>
  <si>
    <t>T A MAUBANE</t>
  </si>
  <si>
    <t>GUSTAV X COMPION</t>
  </si>
  <si>
    <t>CHRISTIO AYRES</t>
  </si>
  <si>
    <t>W/D</t>
  </si>
  <si>
    <t>FRANK STEINHAUSER</t>
  </si>
  <si>
    <t>Brig K P MPHENYEKE</t>
  </si>
  <si>
    <t>VIKTORIA STEINHAUSER</t>
  </si>
  <si>
    <t>BRIAN HALLIS</t>
  </si>
  <si>
    <t>BRIG K P MPHENYEKE</t>
  </si>
  <si>
    <t>RUDI VAN JAARSVELD</t>
  </si>
  <si>
    <t>Sap2</t>
  </si>
  <si>
    <t>sap2</t>
  </si>
  <si>
    <t>SAP2</t>
  </si>
  <si>
    <t>SAP1</t>
  </si>
  <si>
    <t>AM V D WESTHUIZEN</t>
  </si>
  <si>
    <t>AM vd WESTHUIZEN</t>
  </si>
  <si>
    <t>AM v d WESTHUIZEN</t>
  </si>
  <si>
    <t>AT DREYER</t>
  </si>
  <si>
    <t>H KOEN</t>
  </si>
  <si>
    <t>XABISA LINYANA</t>
  </si>
  <si>
    <t>XIBISA LINYANA</t>
  </si>
  <si>
    <t>H GREYLING</t>
  </si>
  <si>
    <t>JCL SMIT</t>
  </si>
  <si>
    <t>B K RITI</t>
  </si>
  <si>
    <t>WPPA B TEAM</t>
  </si>
  <si>
    <t>D/Q</t>
  </si>
  <si>
    <t>PIETER du TOIT</t>
  </si>
  <si>
    <t>ASHWIND GOVIND</t>
  </si>
  <si>
    <t>YOLANDE j van VUUREN</t>
  </si>
  <si>
    <t>CELIA van TONDER</t>
  </si>
  <si>
    <t>ZANE BYLEVELDT</t>
  </si>
  <si>
    <t>GORDON v d WESTHUIZEN</t>
  </si>
  <si>
    <t>invitation night shoot</t>
  </si>
  <si>
    <t>TP v d MERWE</t>
  </si>
  <si>
    <t>BEATE FRIEDLICH</t>
  </si>
  <si>
    <t>JOHAN WIZOFSKY</t>
  </si>
  <si>
    <t>DANIEL BLAIGLOVIC</t>
  </si>
  <si>
    <t>LUMKWANE</t>
  </si>
  <si>
    <t>PHAMBANI</t>
  </si>
  <si>
    <t>PHIL HAVENGA</t>
  </si>
  <si>
    <t>MAG</t>
  </si>
  <si>
    <t>POC</t>
  </si>
  <si>
    <t>SGSSa</t>
  </si>
  <si>
    <t>GORDON vd WESTHUIZEN</t>
  </si>
  <si>
    <t>RUDI van JAARSVELD</t>
  </si>
  <si>
    <t>NOOR GILBERT</t>
  </si>
  <si>
    <t>LAZOLA BANZANA</t>
  </si>
  <si>
    <t>PB GIDIGIDI</t>
  </si>
  <si>
    <t>DANIEL BLAIGJEVIC</t>
  </si>
  <si>
    <t>count-back 25m</t>
  </si>
  <si>
    <t>FRANCOIS VAN TONDER</t>
  </si>
  <si>
    <t>RAY VAN ZANTEN</t>
  </si>
  <si>
    <t>CARRY GUN</t>
  </si>
  <si>
    <t>GERMANY        C TEAM</t>
  </si>
  <si>
    <t>GERMANY        D TEAM</t>
  </si>
  <si>
    <t>SOUTH AFRICA       D TEAM</t>
  </si>
  <si>
    <t>GERMANY         B TEAM</t>
  </si>
  <si>
    <t>GERMANY         C TEAM</t>
  </si>
  <si>
    <t>GERMANY      B TEAM</t>
  </si>
  <si>
    <t>GERMANY      C TEAM</t>
  </si>
  <si>
    <t>GERMANY          B TEAM</t>
  </si>
  <si>
    <t>GERMANY 2019</t>
  </si>
  <si>
    <t>SOUTH AFRICA 2019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</si>
</sst>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$-1C09]dddd\,\ dd\ mmmm\ yyyy"/>
  </numFmts>
  <fonts count="15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color indexed="6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8"/>
      <color indexed="12"/>
      <name val="Calibri"/>
      <family val="2"/>
    </font>
    <font>
      <b/>
      <sz val="18"/>
      <color indexed="56"/>
      <name val="Calibri"/>
      <family val="2"/>
    </font>
    <font>
      <b/>
      <sz val="20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2"/>
      <color indexed="10"/>
      <name val="Calibri"/>
      <family val="2"/>
    </font>
    <font>
      <sz val="20"/>
      <color indexed="56"/>
      <name val="Calibri"/>
      <family val="2"/>
    </font>
    <font>
      <b/>
      <i/>
      <u val="single"/>
      <sz val="11"/>
      <color indexed="56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Arial Narrow"/>
      <family val="2"/>
    </font>
    <font>
      <b/>
      <i/>
      <sz val="11"/>
      <color indexed="10"/>
      <name val="Calibri"/>
      <family val="2"/>
    </font>
    <font>
      <b/>
      <sz val="14"/>
      <name val="Calibri"/>
      <family val="2"/>
    </font>
    <font>
      <sz val="12"/>
      <color indexed="12"/>
      <name val="Calibri"/>
      <family val="2"/>
    </font>
    <font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Arial Narrow"/>
      <family val="2"/>
    </font>
    <font>
      <sz val="20"/>
      <color indexed="8"/>
      <name val="Calibri"/>
      <family val="2"/>
    </font>
    <font>
      <sz val="18"/>
      <color indexed="56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4"/>
      <color indexed="18"/>
      <name val="Calibri"/>
      <family val="2"/>
    </font>
    <font>
      <b/>
      <sz val="16"/>
      <color indexed="56"/>
      <name val="Calibri"/>
      <family val="2"/>
    </font>
    <font>
      <b/>
      <sz val="22"/>
      <color indexed="56"/>
      <name val="Calibri"/>
      <family val="2"/>
    </font>
    <font>
      <b/>
      <i/>
      <sz val="12"/>
      <color indexed="10"/>
      <name val="Calibri"/>
      <family val="2"/>
    </font>
    <font>
      <b/>
      <sz val="19"/>
      <color indexed="56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</font>
    <font>
      <b/>
      <sz val="16"/>
      <color indexed="10"/>
      <name val="Calibri"/>
      <family val="2"/>
    </font>
    <font>
      <sz val="11"/>
      <color indexed="15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4"/>
      <color theme="1"/>
      <name val="Calibri"/>
      <family val="2"/>
    </font>
    <font>
      <b/>
      <sz val="12"/>
      <color rgb="FF0000FF"/>
      <name val="Calibri"/>
      <family val="2"/>
    </font>
    <font>
      <b/>
      <sz val="11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8"/>
      <color rgb="FF0000FF"/>
      <name val="Calibri"/>
      <family val="2"/>
    </font>
    <font>
      <b/>
      <sz val="18"/>
      <color rgb="FF002060"/>
      <name val="Calibri"/>
      <family val="2"/>
    </font>
    <font>
      <b/>
      <sz val="12"/>
      <color theme="3" tint="-0.4999699890613556"/>
      <name val="Calibri"/>
      <family val="2"/>
    </font>
    <font>
      <b/>
      <sz val="20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sz val="20"/>
      <color rgb="FF002060"/>
      <name val="Calibri"/>
      <family val="2"/>
    </font>
    <font>
      <b/>
      <i/>
      <u val="single"/>
      <sz val="11"/>
      <color rgb="FF00206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Arial Narrow"/>
      <family val="2"/>
    </font>
    <font>
      <b/>
      <i/>
      <sz val="11"/>
      <color rgb="FFFF0000"/>
      <name val="Calibri"/>
      <family val="2"/>
    </font>
    <font>
      <sz val="12"/>
      <color rgb="FF0000FF"/>
      <name val="Calibri"/>
      <family val="2"/>
    </font>
    <font>
      <sz val="14"/>
      <color rgb="FF0000FF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Arial Narrow"/>
      <family val="2"/>
    </font>
    <font>
      <b/>
      <sz val="12"/>
      <color rgb="FF0000CC"/>
      <name val="Calibri"/>
      <family val="2"/>
    </font>
    <font>
      <b/>
      <sz val="11"/>
      <color rgb="FF0000CC"/>
      <name val="Calibri"/>
      <family val="2"/>
    </font>
    <font>
      <sz val="20"/>
      <color theme="1"/>
      <name val="Calibri"/>
      <family val="2"/>
    </font>
    <font>
      <sz val="18"/>
      <color rgb="FF002060"/>
      <name val="Calibri"/>
      <family val="2"/>
    </font>
    <font>
      <b/>
      <sz val="12"/>
      <color rgb="FF000099"/>
      <name val="Calibri"/>
      <family val="2"/>
    </font>
    <font>
      <sz val="12"/>
      <color rgb="FF000099"/>
      <name val="Calibri"/>
      <family val="2"/>
    </font>
    <font>
      <b/>
      <sz val="11"/>
      <color rgb="FF000099"/>
      <name val="Calibri"/>
      <family val="2"/>
    </font>
    <font>
      <b/>
      <sz val="14"/>
      <color rgb="FF000099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rgb="FF002060"/>
      <name val="Calibri"/>
      <family val="2"/>
    </font>
    <font>
      <b/>
      <sz val="22"/>
      <color rgb="FF002060"/>
      <name val="Calibri"/>
      <family val="2"/>
    </font>
    <font>
      <b/>
      <sz val="20"/>
      <color rgb="FFFF0000"/>
      <name val="Calibri"/>
      <family val="2"/>
    </font>
    <font>
      <b/>
      <sz val="19"/>
      <color rgb="FF002060"/>
      <name val="Calibri"/>
      <family val="2"/>
    </font>
    <font>
      <b/>
      <sz val="16"/>
      <color rgb="FFFF0000"/>
      <name val="Calibri"/>
      <family val="2"/>
    </font>
    <font>
      <sz val="12"/>
      <color rgb="FF0000CC"/>
      <name val="Calibri"/>
      <family val="2"/>
    </font>
    <font>
      <b/>
      <sz val="14"/>
      <color rgb="FF0000CC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theme="1"/>
      </right>
      <top style="medium">
        <color rgb="FFFFFF00"/>
      </top>
      <bottom style="medium">
        <color rgb="FFFFFF00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6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9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94" fillId="0" borderId="33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59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0" fontId="96" fillId="0" borderId="63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96" fillId="0" borderId="29" xfId="0" applyFont="1" applyBorder="1" applyAlignment="1">
      <alignment horizontal="center" vertical="center"/>
    </xf>
    <xf numFmtId="0" fontId="96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96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9" fillId="0" borderId="68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99" fillId="0" borderId="34" xfId="0" applyFont="1" applyBorder="1" applyAlignment="1">
      <alignment horizontal="center" vertical="center"/>
    </xf>
    <xf numFmtId="0" fontId="99" fillId="0" borderId="69" xfId="0" applyFont="1" applyBorder="1" applyAlignment="1">
      <alignment horizontal="center" vertical="center"/>
    </xf>
    <xf numFmtId="0" fontId="99" fillId="0" borderId="70" xfId="0" applyFont="1" applyBorder="1" applyAlignment="1">
      <alignment horizontal="center" vertical="center"/>
    </xf>
    <xf numFmtId="0" fontId="99" fillId="0" borderId="71" xfId="0" applyFont="1" applyBorder="1" applyAlignment="1">
      <alignment horizontal="center" vertical="center"/>
    </xf>
    <xf numFmtId="0" fontId="99" fillId="0" borderId="72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42" xfId="0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99" fillId="0" borderId="64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97" fillId="0" borderId="68" xfId="0" applyFont="1" applyBorder="1" applyAlignment="1">
      <alignment horizontal="center" vertical="center"/>
    </xf>
    <xf numFmtId="0" fontId="97" fillId="0" borderId="73" xfId="0" applyFont="1" applyBorder="1" applyAlignment="1">
      <alignment horizontal="center" vertical="center"/>
    </xf>
    <xf numFmtId="0" fontId="97" fillId="0" borderId="74" xfId="0" applyFont="1" applyBorder="1" applyAlignment="1">
      <alignment horizontal="center" vertical="center"/>
    </xf>
    <xf numFmtId="0" fontId="94" fillId="0" borderId="42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100" fillId="0" borderId="6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0" fillId="0" borderId="58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 vertical="center"/>
    </xf>
    <xf numFmtId="0" fontId="96" fillId="0" borderId="74" xfId="0" applyFont="1" applyBorder="1" applyAlignment="1">
      <alignment horizontal="center" vertical="center"/>
    </xf>
    <xf numFmtId="0" fontId="97" fillId="0" borderId="72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99" fillId="0" borderId="52" xfId="0" applyFont="1" applyBorder="1" applyAlignment="1">
      <alignment horizontal="center" vertical="center"/>
    </xf>
    <xf numFmtId="0" fontId="99" fillId="0" borderId="51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6" fillId="0" borderId="77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6" fillId="0" borderId="42" xfId="0" applyFont="1" applyBorder="1" applyAlignment="1">
      <alignment horizontal="center" vertical="center"/>
    </xf>
    <xf numFmtId="0" fontId="96" fillId="0" borderId="72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48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6" xfId="0" applyFont="1" applyBorder="1" applyAlignment="1">
      <alignment horizontal="center" vertical="center"/>
    </xf>
    <xf numFmtId="0" fontId="94" fillId="0" borderId="73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94" fillId="0" borderId="62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43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 wrapText="1"/>
    </xf>
    <xf numFmtId="0" fontId="99" fillId="0" borderId="67" xfId="0" applyFont="1" applyBorder="1" applyAlignment="1">
      <alignment horizontal="center" vertical="center"/>
    </xf>
    <xf numFmtId="0" fontId="96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5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0" fontId="96" fillId="0" borderId="68" xfId="0" applyFont="1" applyBorder="1" applyAlignment="1">
      <alignment horizontal="center" vertical="center" wrapText="1"/>
    </xf>
    <xf numFmtId="0" fontId="94" fillId="0" borderId="81" xfId="0" applyFont="1" applyBorder="1" applyAlignment="1">
      <alignment horizontal="center" vertical="center"/>
    </xf>
    <xf numFmtId="0" fontId="94" fillId="0" borderId="76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 wrapText="1"/>
    </xf>
    <xf numFmtId="0" fontId="96" fillId="0" borderId="83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96" fillId="0" borderId="84" xfId="0" applyFont="1" applyBorder="1" applyAlignment="1">
      <alignment horizontal="center" vertical="center"/>
    </xf>
    <xf numFmtId="0" fontId="99" fillId="0" borderId="5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3" fillId="0" borderId="77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96" fillId="0" borderId="54" xfId="0" applyFont="1" applyBorder="1" applyAlignment="1">
      <alignment horizontal="center" vertical="center"/>
    </xf>
    <xf numFmtId="0" fontId="100" fillId="0" borderId="52" xfId="0" applyFont="1" applyBorder="1" applyAlignment="1">
      <alignment horizontal="center" vertical="center"/>
    </xf>
    <xf numFmtId="0" fontId="100" fillId="0" borderId="54" xfId="0" applyFont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0" borderId="5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99" fillId="0" borderId="5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 wrapText="1"/>
    </xf>
    <xf numFmtId="0" fontId="94" fillId="0" borderId="80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96" fillId="0" borderId="5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6" fillId="0" borderId="8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97" fillId="0" borderId="58" xfId="0" applyFont="1" applyBorder="1" applyAlignment="1">
      <alignment horizontal="center" vertical="center"/>
    </xf>
    <xf numFmtId="0" fontId="97" fillId="0" borderId="64" xfId="0" applyFont="1" applyBorder="1" applyAlignment="1">
      <alignment horizontal="center" vertical="center"/>
    </xf>
    <xf numFmtId="0" fontId="97" fillId="0" borderId="62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vertical="center"/>
    </xf>
    <xf numFmtId="0" fontId="97" fillId="0" borderId="8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01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5" fillId="0" borderId="32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0" fillId="0" borderId="82" xfId="0" applyBorder="1" applyAlignment="1">
      <alignment vertical="center"/>
    </xf>
    <xf numFmtId="0" fontId="94" fillId="0" borderId="82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96" fillId="0" borderId="0" xfId="0" applyNumberFormat="1" applyFont="1" applyAlignment="1">
      <alignment horizontal="center" vertical="center"/>
    </xf>
    <xf numFmtId="1" fontId="94" fillId="0" borderId="32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94" fillId="0" borderId="35" xfId="0" applyNumberFormat="1" applyFont="1" applyBorder="1" applyAlignment="1">
      <alignment horizontal="center" vertical="center" wrapText="1"/>
    </xf>
    <xf numFmtId="1" fontId="96" fillId="0" borderId="42" xfId="0" applyNumberFormat="1" applyFont="1" applyFill="1" applyBorder="1" applyAlignment="1">
      <alignment horizontal="center"/>
    </xf>
    <xf numFmtId="1" fontId="96" fillId="0" borderId="34" xfId="0" applyNumberFormat="1" applyFont="1" applyFill="1" applyBorder="1" applyAlignment="1">
      <alignment horizontal="center"/>
    </xf>
    <xf numFmtId="1" fontId="27" fillId="0" borderId="42" xfId="0" applyNumberFormat="1" applyFont="1" applyFill="1" applyBorder="1" applyAlignment="1">
      <alignment horizontal="center"/>
    </xf>
    <xf numFmtId="1" fontId="96" fillId="0" borderId="42" xfId="0" applyNumberFormat="1" applyFont="1" applyBorder="1" applyAlignment="1">
      <alignment horizontal="center" vertical="center"/>
    </xf>
    <xf numFmtId="1" fontId="96" fillId="0" borderId="22" xfId="0" applyNumberFormat="1" applyFont="1" applyFill="1" applyBorder="1" applyAlignment="1">
      <alignment horizontal="center"/>
    </xf>
    <xf numFmtId="1" fontId="96" fillId="0" borderId="20" xfId="0" applyNumberFormat="1" applyFont="1" applyFill="1" applyBorder="1" applyAlignment="1">
      <alignment horizontal="center"/>
    </xf>
    <xf numFmtId="1" fontId="96" fillId="0" borderId="22" xfId="0" applyNumberFormat="1" applyFont="1" applyBorder="1" applyAlignment="1">
      <alignment horizontal="center" vertical="center"/>
    </xf>
    <xf numFmtId="1" fontId="96" fillId="33" borderId="32" xfId="0" applyNumberFormat="1" applyFont="1" applyFill="1" applyBorder="1" applyAlignment="1">
      <alignment horizontal="center" vertical="center"/>
    </xf>
    <xf numFmtId="1" fontId="96" fillId="0" borderId="42" xfId="0" applyNumberFormat="1" applyFont="1" applyFill="1" applyBorder="1" applyAlignment="1">
      <alignment horizontal="center" vertical="center"/>
    </xf>
    <xf numFmtId="1" fontId="96" fillId="0" borderId="34" xfId="0" applyNumberFormat="1" applyFont="1" applyBorder="1" applyAlignment="1">
      <alignment horizontal="center" vertical="center"/>
    </xf>
    <xf numFmtId="1" fontId="96" fillId="0" borderId="34" xfId="0" applyNumberFormat="1" applyFont="1" applyFill="1" applyBorder="1" applyAlignment="1">
      <alignment horizontal="center" vertical="center"/>
    </xf>
    <xf numFmtId="1" fontId="96" fillId="0" borderId="20" xfId="0" applyNumberFormat="1" applyFont="1" applyBorder="1" applyAlignment="1">
      <alignment horizontal="center" vertical="center"/>
    </xf>
    <xf numFmtId="1" fontId="94" fillId="0" borderId="32" xfId="0" applyNumberFormat="1" applyFont="1" applyBorder="1" applyAlignment="1">
      <alignment horizontal="center" vertical="center" wrapText="1"/>
    </xf>
    <xf numFmtId="1" fontId="96" fillId="0" borderId="71" xfId="0" applyNumberFormat="1" applyFont="1" applyBorder="1" applyAlignment="1">
      <alignment horizontal="center" vertical="center"/>
    </xf>
    <xf numFmtId="1" fontId="96" fillId="0" borderId="33" xfId="0" applyNumberFormat="1" applyFont="1" applyBorder="1" applyAlignment="1">
      <alignment horizontal="center" vertical="center"/>
    </xf>
    <xf numFmtId="1" fontId="96" fillId="0" borderId="21" xfId="0" applyNumberFormat="1" applyFont="1" applyBorder="1" applyAlignment="1">
      <alignment horizontal="center" vertical="center"/>
    </xf>
    <xf numFmtId="1" fontId="96" fillId="0" borderId="77" xfId="0" applyNumberFormat="1" applyFont="1" applyBorder="1" applyAlignment="1">
      <alignment horizontal="center" vertical="center"/>
    </xf>
    <xf numFmtId="1" fontId="96" fillId="0" borderId="65" xfId="0" applyNumberFormat="1" applyFont="1" applyBorder="1" applyAlignment="1">
      <alignment horizontal="center" vertical="center"/>
    </xf>
    <xf numFmtId="1" fontId="96" fillId="0" borderId="72" xfId="0" applyNumberFormat="1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96" fillId="0" borderId="0" xfId="0" applyNumberFormat="1" applyFont="1" applyFill="1" applyAlignment="1">
      <alignment horizontal="center" vertical="center"/>
    </xf>
    <xf numFmtId="1" fontId="97" fillId="0" borderId="0" xfId="0" applyNumberFormat="1" applyFont="1" applyAlignment="1">
      <alignment horizontal="center" vertical="center"/>
    </xf>
    <xf numFmtId="1" fontId="94" fillId="0" borderId="31" xfId="0" applyNumberFormat="1" applyFont="1" applyBorder="1" applyAlignment="1">
      <alignment horizontal="center" vertical="center"/>
    </xf>
    <xf numFmtId="1" fontId="94" fillId="0" borderId="12" xfId="0" applyNumberFormat="1" applyFont="1" applyBorder="1" applyAlignment="1">
      <alignment horizontal="center" vertical="center"/>
    </xf>
    <xf numFmtId="1" fontId="99" fillId="0" borderId="35" xfId="0" applyNumberFormat="1" applyFon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/>
    </xf>
    <xf numFmtId="1" fontId="94" fillId="0" borderId="44" xfId="0" applyNumberFormat="1" applyFont="1" applyBorder="1" applyAlignment="1">
      <alignment horizontal="center" vertical="center"/>
    </xf>
    <xf numFmtId="1" fontId="94" fillId="0" borderId="79" xfId="0" applyNumberFormat="1" applyFont="1" applyBorder="1" applyAlignment="1">
      <alignment horizontal="center" vertical="center"/>
    </xf>
    <xf numFmtId="1" fontId="99" fillId="0" borderId="32" xfId="0" applyNumberFormat="1" applyFont="1" applyFill="1" applyBorder="1" applyAlignment="1">
      <alignment horizontal="center" vertical="center"/>
    </xf>
    <xf numFmtId="1" fontId="99" fillId="0" borderId="42" xfId="0" applyNumberFormat="1" applyFont="1" applyFill="1" applyBorder="1" applyAlignment="1">
      <alignment horizontal="center" vertical="center"/>
    </xf>
    <xf numFmtId="1" fontId="99" fillId="0" borderId="22" xfId="0" applyNumberFormat="1" applyFont="1" applyFill="1" applyBorder="1" applyAlignment="1">
      <alignment horizontal="center" vertical="center"/>
    </xf>
    <xf numFmtId="1" fontId="99" fillId="0" borderId="34" xfId="0" applyNumberFormat="1" applyFont="1" applyFill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103" fillId="0" borderId="0" xfId="0" applyNumberFormat="1" applyFont="1" applyAlignment="1">
      <alignment horizontal="center" vertical="center"/>
    </xf>
    <xf numFmtId="1" fontId="107" fillId="0" borderId="0" xfId="0" applyNumberFormat="1" applyFont="1" applyFill="1" applyAlignment="1">
      <alignment horizontal="center" vertical="center"/>
    </xf>
    <xf numFmtId="1" fontId="96" fillId="0" borderId="31" xfId="0" applyNumberFormat="1" applyFont="1" applyBorder="1" applyAlignment="1">
      <alignment horizontal="center" vertical="center"/>
    </xf>
    <xf numFmtId="1" fontId="96" fillId="0" borderId="12" xfId="0" applyNumberFormat="1" applyFont="1" applyBorder="1" applyAlignment="1">
      <alignment horizontal="center" vertical="center"/>
    </xf>
    <xf numFmtId="1" fontId="96" fillId="0" borderId="24" xfId="0" applyNumberFormat="1" applyFont="1" applyBorder="1" applyAlignment="1">
      <alignment horizontal="center" vertical="center"/>
    </xf>
    <xf numFmtId="1" fontId="96" fillId="0" borderId="32" xfId="0" applyNumberFormat="1" applyFont="1" applyFill="1" applyBorder="1" applyAlignment="1">
      <alignment horizontal="center" vertical="center"/>
    </xf>
    <xf numFmtId="1" fontId="96" fillId="0" borderId="32" xfId="0" applyNumberFormat="1" applyFont="1" applyBorder="1" applyAlignment="1">
      <alignment horizontal="center" vertical="center" wrapText="1"/>
    </xf>
    <xf numFmtId="1" fontId="96" fillId="0" borderId="78" xfId="0" applyNumberFormat="1" applyFont="1" applyBorder="1" applyAlignment="1">
      <alignment horizontal="center" vertical="center"/>
    </xf>
    <xf numFmtId="1" fontId="0" fillId="0" borderId="78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1" fontId="99" fillId="0" borderId="42" xfId="0" applyNumberFormat="1" applyFont="1" applyBorder="1" applyAlignment="1">
      <alignment horizontal="center" vertical="center"/>
    </xf>
    <xf numFmtId="1" fontId="28" fillId="0" borderId="60" xfId="0" applyNumberFormat="1" applyFont="1" applyFill="1" applyBorder="1" applyAlignment="1">
      <alignment horizontal="center" vertical="center"/>
    </xf>
    <xf numFmtId="1" fontId="99" fillId="0" borderId="34" xfId="0" applyNumberFormat="1" applyFont="1" applyBorder="1" applyAlignment="1">
      <alignment horizontal="center" vertical="center"/>
    </xf>
    <xf numFmtId="1" fontId="96" fillId="0" borderId="82" xfId="0" applyNumberFormat="1" applyFont="1" applyFill="1" applyBorder="1" applyAlignment="1">
      <alignment horizontal="center" vertical="center"/>
    </xf>
    <xf numFmtId="1" fontId="96" fillId="0" borderId="46" xfId="0" applyNumberFormat="1" applyFont="1" applyBorder="1" applyAlignment="1">
      <alignment horizontal="center" vertical="center"/>
    </xf>
    <xf numFmtId="1" fontId="96" fillId="0" borderId="47" xfId="0" applyNumberFormat="1" applyFont="1" applyBorder="1" applyAlignment="1">
      <alignment horizontal="center" vertical="center"/>
    </xf>
    <xf numFmtId="1" fontId="97" fillId="0" borderId="52" xfId="0" applyNumberFormat="1" applyFont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96" fillId="0" borderId="80" xfId="0" applyNumberFormat="1" applyFont="1" applyBorder="1" applyAlignment="1">
      <alignment horizontal="center" vertical="center"/>
    </xf>
    <xf numFmtId="1" fontId="94" fillId="0" borderId="70" xfId="0" applyNumberFormat="1" applyFont="1" applyFill="1" applyBorder="1" applyAlignment="1">
      <alignment horizontal="center" vertical="center"/>
    </xf>
    <xf numFmtId="1" fontId="99" fillId="0" borderId="20" xfId="0" applyNumberFormat="1" applyFont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" fontId="94" fillId="0" borderId="30" xfId="0" applyNumberFormat="1" applyFont="1" applyBorder="1" applyAlignment="1">
      <alignment horizontal="center" vertical="center"/>
    </xf>
    <xf numFmtId="1" fontId="94" fillId="0" borderId="11" xfId="0" applyNumberFormat="1" applyFont="1" applyBorder="1" applyAlignment="1">
      <alignment horizontal="center" vertical="center"/>
    </xf>
    <xf numFmtId="1" fontId="79" fillId="0" borderId="47" xfId="0" applyNumberFormat="1" applyFont="1" applyBorder="1" applyAlignment="1">
      <alignment horizontal="center" vertical="center"/>
    </xf>
    <xf numFmtId="1" fontId="102" fillId="0" borderId="0" xfId="0" applyNumberFormat="1" applyFont="1" applyBorder="1" applyAlignment="1">
      <alignment horizontal="center" vertical="center"/>
    </xf>
    <xf numFmtId="1" fontId="102" fillId="0" borderId="0" xfId="0" applyNumberFormat="1" applyFont="1" applyFill="1" applyBorder="1" applyAlignment="1">
      <alignment horizontal="center" vertical="center"/>
    </xf>
    <xf numFmtId="1" fontId="3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8" fillId="0" borderId="35" xfId="0" applyFont="1" applyBorder="1" applyAlignment="1">
      <alignment horizontal="center" vertical="center" wrapText="1"/>
    </xf>
    <xf numFmtId="0" fontId="94" fillId="0" borderId="69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94" fillId="0" borderId="68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69" xfId="0" applyFont="1" applyBorder="1" applyAlignment="1">
      <alignment horizontal="center" vertical="center"/>
    </xf>
    <xf numFmtId="0" fontId="94" fillId="0" borderId="86" xfId="0" applyFont="1" applyBorder="1" applyAlignment="1">
      <alignment horizontal="center" vertical="center"/>
    </xf>
    <xf numFmtId="0" fontId="94" fillId="0" borderId="87" xfId="0" applyFont="1" applyBorder="1" applyAlignment="1">
      <alignment horizontal="center" vertical="center"/>
    </xf>
    <xf numFmtId="1" fontId="9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96" fillId="0" borderId="70" xfId="0" applyFont="1" applyBorder="1" applyAlignment="1">
      <alignment horizontal="center" vertical="center"/>
    </xf>
    <xf numFmtId="0" fontId="96" fillId="0" borderId="71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9" fillId="0" borderId="61" xfId="0" applyFont="1" applyBorder="1" applyAlignment="1">
      <alignment horizontal="center" vertical="center"/>
    </xf>
    <xf numFmtId="0" fontId="109" fillId="0" borderId="16" xfId="0" applyFont="1" applyBorder="1" applyAlignment="1">
      <alignment horizontal="center" vertical="center"/>
    </xf>
    <xf numFmtId="0" fontId="109" fillId="0" borderId="58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09" fillId="0" borderId="63" xfId="0" applyFont="1" applyBorder="1" applyAlignment="1">
      <alignment horizontal="center" vertical="center"/>
    </xf>
    <xf numFmtId="0" fontId="109" fillId="0" borderId="73" xfId="0" applyFont="1" applyBorder="1" applyAlignment="1">
      <alignment horizontal="center" vertical="center"/>
    </xf>
    <xf numFmtId="0" fontId="109" fillId="0" borderId="81" xfId="0" applyFont="1" applyBorder="1" applyAlignment="1">
      <alignment horizontal="center" vertical="center"/>
    </xf>
    <xf numFmtId="0" fontId="109" fillId="0" borderId="75" xfId="0" applyFont="1" applyBorder="1" applyAlignment="1">
      <alignment horizontal="center" vertical="center"/>
    </xf>
    <xf numFmtId="0" fontId="109" fillId="0" borderId="87" xfId="0" applyFont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0" borderId="42" xfId="0" applyFont="1" applyBorder="1" applyAlignment="1">
      <alignment horizontal="center" vertical="center" wrapText="1"/>
    </xf>
    <xf numFmtId="0" fontId="109" fillId="0" borderId="36" xfId="0" applyFont="1" applyBorder="1" applyAlignment="1">
      <alignment horizontal="center" vertical="center"/>
    </xf>
    <xf numFmtId="0" fontId="109" fillId="0" borderId="68" xfId="0" applyFont="1" applyBorder="1" applyAlignment="1">
      <alignment horizontal="center" vertical="center"/>
    </xf>
    <xf numFmtId="0" fontId="109" fillId="0" borderId="74" xfId="0" applyFont="1" applyBorder="1" applyAlignment="1">
      <alignment horizontal="center" vertical="center"/>
    </xf>
    <xf numFmtId="0" fontId="109" fillId="0" borderId="7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34" xfId="0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/>
    </xf>
    <xf numFmtId="0" fontId="109" fillId="0" borderId="42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9" fillId="0" borderId="67" xfId="0" applyFont="1" applyBorder="1" applyAlignment="1">
      <alignment horizontal="center" vertical="center"/>
    </xf>
    <xf numFmtId="0" fontId="109" fillId="0" borderId="64" xfId="0" applyFont="1" applyBorder="1" applyAlignment="1">
      <alignment horizontal="center" vertical="center"/>
    </xf>
    <xf numFmtId="0" fontId="109" fillId="0" borderId="62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/>
    </xf>
    <xf numFmtId="0" fontId="110" fillId="0" borderId="0" xfId="0" applyFont="1" applyAlignment="1">
      <alignment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/>
    </xf>
    <xf numFmtId="0" fontId="96" fillId="34" borderId="42" xfId="0" applyFont="1" applyFill="1" applyBorder="1" applyAlignment="1">
      <alignment horizontal="center"/>
    </xf>
    <xf numFmtId="0" fontId="96" fillId="0" borderId="42" xfId="0" applyFont="1" applyBorder="1" applyAlignment="1">
      <alignment horizontal="center"/>
    </xf>
    <xf numFmtId="0" fontId="96" fillId="0" borderId="34" xfId="0" applyFont="1" applyBorder="1" applyAlignment="1">
      <alignment horizontal="center"/>
    </xf>
    <xf numFmtId="0" fontId="96" fillId="34" borderId="34" xfId="0" applyFont="1" applyFill="1" applyBorder="1" applyAlignment="1">
      <alignment horizontal="center"/>
    </xf>
    <xf numFmtId="0" fontId="96" fillId="34" borderId="22" xfId="0" applyFont="1" applyFill="1" applyBorder="1" applyAlignment="1">
      <alignment horizontal="center"/>
    </xf>
    <xf numFmtId="0" fontId="96" fillId="0" borderId="58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4" fillId="0" borderId="0" xfId="0" applyFont="1" applyBorder="1" applyAlignment="1">
      <alignment vertical="center" wrapText="1"/>
    </xf>
    <xf numFmtId="0" fontId="113" fillId="0" borderId="0" xfId="0" applyFont="1" applyFill="1" applyBorder="1" applyAlignment="1">
      <alignment horizontal="center" vertical="center"/>
    </xf>
    <xf numFmtId="0" fontId="113" fillId="35" borderId="88" xfId="0" applyFont="1" applyFill="1" applyBorder="1" applyAlignment="1">
      <alignment vertical="center"/>
    </xf>
    <xf numFmtId="0" fontId="113" fillId="35" borderId="89" xfId="0" applyFont="1" applyFill="1" applyBorder="1" applyAlignment="1">
      <alignment vertical="center"/>
    </xf>
    <xf numFmtId="0" fontId="113" fillId="36" borderId="0" xfId="0" applyFont="1" applyFill="1" applyBorder="1" applyAlignment="1">
      <alignment vertical="center"/>
    </xf>
    <xf numFmtId="0" fontId="113" fillId="36" borderId="90" xfId="0" applyFont="1" applyFill="1" applyBorder="1" applyAlignment="1">
      <alignment vertical="center"/>
    </xf>
    <xf numFmtId="0" fontId="113" fillId="37" borderId="91" xfId="0" applyFont="1" applyFill="1" applyBorder="1" applyAlignment="1">
      <alignment vertical="center"/>
    </xf>
    <xf numFmtId="0" fontId="113" fillId="37" borderId="92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96" fillId="0" borderId="77" xfId="0" applyFont="1" applyBorder="1" applyAlignment="1">
      <alignment horizontal="center"/>
    </xf>
    <xf numFmtId="0" fontId="109" fillId="0" borderId="66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96" fillId="0" borderId="33" xfId="0" applyFont="1" applyBorder="1" applyAlignment="1">
      <alignment horizontal="center"/>
    </xf>
    <xf numFmtId="0" fontId="96" fillId="34" borderId="20" xfId="0" applyFont="1" applyFill="1" applyBorder="1" applyAlignment="1">
      <alignment horizontal="center"/>
    </xf>
    <xf numFmtId="0" fontId="96" fillId="0" borderId="63" xfId="0" applyFont="1" applyFill="1" applyBorder="1" applyAlignment="1">
      <alignment horizontal="center"/>
    </xf>
    <xf numFmtId="0" fontId="107" fillId="0" borderId="20" xfId="0" applyFont="1" applyBorder="1" applyAlignment="1">
      <alignment horizontal="center" vertical="center"/>
    </xf>
    <xf numFmtId="0" fontId="107" fillId="0" borderId="75" xfId="0" applyFont="1" applyBorder="1" applyAlignment="1">
      <alignment horizontal="center" vertical="center"/>
    </xf>
    <xf numFmtId="0" fontId="107" fillId="0" borderId="76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0" xfId="0" applyFont="1" applyAlignment="1">
      <alignment/>
    </xf>
    <xf numFmtId="0" fontId="114" fillId="0" borderId="0" xfId="0" applyFont="1" applyAlignment="1">
      <alignment horizontal="center" vertical="center"/>
    </xf>
    <xf numFmtId="1" fontId="115" fillId="0" borderId="0" xfId="0" applyNumberFormat="1" applyFont="1" applyAlignment="1">
      <alignment horizontal="center" vertical="center"/>
    </xf>
    <xf numFmtId="1" fontId="114" fillId="0" borderId="0" xfId="0" applyNumberFormat="1" applyFont="1" applyFill="1" applyAlignment="1">
      <alignment horizontal="center" vertical="center"/>
    </xf>
    <xf numFmtId="1" fontId="109" fillId="0" borderId="12" xfId="0" applyNumberFormat="1" applyFont="1" applyBorder="1" applyAlignment="1">
      <alignment horizontal="center" vertical="center"/>
    </xf>
    <xf numFmtId="1" fontId="109" fillId="0" borderId="24" xfId="0" applyNumberFormat="1" applyFont="1" applyFill="1" applyBorder="1" applyAlignment="1">
      <alignment horizontal="center" vertical="center"/>
    </xf>
    <xf numFmtId="1" fontId="114" fillId="0" borderId="47" xfId="0" applyNumberFormat="1" applyFont="1" applyBorder="1" applyAlignment="1">
      <alignment horizontal="center" vertical="center"/>
    </xf>
    <xf numFmtId="1" fontId="114" fillId="0" borderId="58" xfId="0" applyNumberFormat="1" applyFont="1" applyBorder="1" applyAlignment="1">
      <alignment horizontal="center" vertical="center"/>
    </xf>
    <xf numFmtId="1" fontId="114" fillId="0" borderId="49" xfId="0" applyNumberFormat="1" applyFont="1" applyBorder="1" applyAlignment="1">
      <alignment horizontal="center" vertical="center"/>
    </xf>
    <xf numFmtId="1" fontId="114" fillId="0" borderId="64" xfId="0" applyNumberFormat="1" applyFont="1" applyBorder="1" applyAlignment="1">
      <alignment horizontal="center" vertical="center"/>
    </xf>
    <xf numFmtId="1" fontId="114" fillId="0" borderId="38" xfId="0" applyNumberFormat="1" applyFont="1" applyBorder="1" applyAlignment="1">
      <alignment horizontal="center" vertical="center"/>
    </xf>
    <xf numFmtId="1" fontId="114" fillId="0" borderId="39" xfId="0" applyNumberFormat="1" applyFont="1" applyBorder="1" applyAlignment="1">
      <alignment horizontal="center" vertical="center"/>
    </xf>
    <xf numFmtId="1" fontId="114" fillId="0" borderId="13" xfId="0" applyNumberFormat="1" applyFont="1" applyBorder="1" applyAlignment="1">
      <alignment horizontal="center" vertical="center"/>
    </xf>
    <xf numFmtId="1" fontId="114" fillId="0" borderId="40" xfId="0" applyNumberFormat="1" applyFont="1" applyBorder="1" applyAlignment="1">
      <alignment horizontal="center" vertical="center"/>
    </xf>
    <xf numFmtId="1" fontId="114" fillId="0" borderId="60" xfId="0" applyNumberFormat="1" applyFont="1" applyBorder="1" applyAlignment="1">
      <alignment horizontal="center" vertical="center"/>
    </xf>
    <xf numFmtId="1" fontId="114" fillId="0" borderId="29" xfId="0" applyNumberFormat="1" applyFont="1" applyBorder="1" applyAlignment="1">
      <alignment horizontal="center" vertical="center"/>
    </xf>
    <xf numFmtId="1" fontId="115" fillId="0" borderId="0" xfId="0" applyNumberFormat="1" applyFont="1" applyBorder="1" applyAlignment="1">
      <alignment horizontal="center" vertical="center"/>
    </xf>
    <xf numFmtId="1" fontId="114" fillId="0" borderId="0" xfId="0" applyNumberFormat="1" applyFont="1" applyFill="1" applyBorder="1" applyAlignment="1">
      <alignment horizontal="center" vertical="center"/>
    </xf>
    <xf numFmtId="1" fontId="109" fillId="0" borderId="79" xfId="0" applyNumberFormat="1" applyFont="1" applyBorder="1" applyAlignment="1">
      <alignment horizontal="center" vertical="center"/>
    </xf>
    <xf numFmtId="1" fontId="109" fillId="0" borderId="50" xfId="0" applyNumberFormat="1" applyFont="1" applyFill="1" applyBorder="1" applyAlignment="1">
      <alignment horizontal="center" vertical="center"/>
    </xf>
    <xf numFmtId="1" fontId="115" fillId="0" borderId="45" xfId="0" applyNumberFormat="1" applyFont="1" applyBorder="1" applyAlignment="1">
      <alignment horizontal="center" vertical="center"/>
    </xf>
    <xf numFmtId="1" fontId="115" fillId="0" borderId="47" xfId="0" applyNumberFormat="1" applyFont="1" applyBorder="1" applyAlignment="1">
      <alignment horizontal="center" vertical="center"/>
    </xf>
    <xf numFmtId="1" fontId="115" fillId="0" borderId="49" xfId="0" applyNumberFormat="1" applyFont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33" xfId="0" applyNumberFormat="1" applyFont="1" applyFill="1" applyBorder="1" applyAlignment="1">
      <alignment horizontal="center" vertical="center"/>
    </xf>
    <xf numFmtId="1" fontId="109" fillId="0" borderId="42" xfId="0" applyNumberFormat="1" applyFont="1" applyFill="1" applyBorder="1" applyAlignment="1">
      <alignment horizontal="center" vertical="center"/>
    </xf>
    <xf numFmtId="1" fontId="109" fillId="0" borderId="22" xfId="0" applyNumberFormat="1" applyFont="1" applyFill="1" applyBorder="1" applyAlignment="1">
      <alignment horizontal="center" vertical="center"/>
    </xf>
    <xf numFmtId="1" fontId="116" fillId="0" borderId="68" xfId="0" applyNumberFormat="1" applyFont="1" applyFill="1" applyBorder="1" applyAlignment="1">
      <alignment horizontal="center" vertical="center"/>
    </xf>
    <xf numFmtId="1" fontId="114" fillId="0" borderId="14" xfId="0" applyNumberFormat="1" applyFont="1" applyBorder="1" applyAlignment="1">
      <alignment horizontal="center" vertical="center"/>
    </xf>
    <xf numFmtId="1" fontId="109" fillId="0" borderId="11" xfId="0" applyNumberFormat="1" applyFont="1" applyBorder="1" applyAlignment="1">
      <alignment horizontal="center" vertical="center"/>
    </xf>
    <xf numFmtId="1" fontId="109" fillId="0" borderId="23" xfId="0" applyNumberFormat="1" applyFont="1" applyFill="1" applyBorder="1" applyAlignment="1">
      <alignment horizontal="center" vertical="center"/>
    </xf>
    <xf numFmtId="1" fontId="110" fillId="0" borderId="47" xfId="0" applyNumberFormat="1" applyFont="1" applyBorder="1" applyAlignment="1">
      <alignment horizontal="center" vertical="center"/>
    </xf>
    <xf numFmtId="1" fontId="109" fillId="0" borderId="0" xfId="0" applyNumberFormat="1" applyFont="1" applyBorder="1" applyAlignment="1">
      <alignment horizontal="center" vertical="center"/>
    </xf>
    <xf numFmtId="1" fontId="109" fillId="0" borderId="0" xfId="0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17" fillId="0" borderId="66" xfId="0" applyFont="1" applyFill="1" applyBorder="1" applyAlignment="1">
      <alignment horizontal="center" vertical="center"/>
    </xf>
    <xf numFmtId="1" fontId="115" fillId="0" borderId="0" xfId="0" applyNumberFormat="1" applyFont="1" applyFill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1" fontId="116" fillId="0" borderId="35" xfId="0" applyNumberFormat="1" applyFont="1" applyFill="1" applyBorder="1" applyAlignment="1">
      <alignment horizontal="center" vertical="center"/>
    </xf>
    <xf numFmtId="1" fontId="116" fillId="0" borderId="32" xfId="0" applyNumberFormat="1" applyFont="1" applyFill="1" applyBorder="1" applyAlignment="1">
      <alignment horizontal="center" vertical="center"/>
    </xf>
    <xf numFmtId="1" fontId="116" fillId="0" borderId="20" xfId="0" applyNumberFormat="1" applyFont="1" applyFill="1" applyBorder="1" applyAlignment="1">
      <alignment horizontal="center" vertical="center"/>
    </xf>
    <xf numFmtId="1" fontId="116" fillId="0" borderId="21" xfId="0" applyNumberFormat="1" applyFont="1" applyFill="1" applyBorder="1" applyAlignment="1">
      <alignment horizontal="center" vertical="center"/>
    </xf>
    <xf numFmtId="1" fontId="116" fillId="0" borderId="42" xfId="0" applyNumberFormat="1" applyFont="1" applyFill="1" applyBorder="1" applyAlignment="1">
      <alignment horizontal="center" vertical="center"/>
    </xf>
    <xf numFmtId="1" fontId="116" fillId="0" borderId="33" xfId="0" applyNumberFormat="1" applyFont="1" applyFill="1" applyBorder="1" applyAlignment="1">
      <alignment horizontal="center" vertical="center"/>
    </xf>
    <xf numFmtId="1" fontId="116" fillId="0" borderId="22" xfId="0" applyNumberFormat="1" applyFont="1" applyFill="1" applyBorder="1" applyAlignment="1">
      <alignment horizontal="center" vertical="center"/>
    </xf>
    <xf numFmtId="1" fontId="116" fillId="0" borderId="34" xfId="0" applyNumberFormat="1" applyFont="1" applyFill="1" applyBorder="1" applyAlignment="1">
      <alignment horizontal="center" vertical="center"/>
    </xf>
    <xf numFmtId="1" fontId="116" fillId="0" borderId="36" xfId="0" applyNumberFormat="1" applyFont="1" applyFill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34" fillId="0" borderId="42" xfId="0" applyNumberFormat="1" applyFont="1" applyBorder="1" applyAlignment="1">
      <alignment horizontal="center" vertical="center"/>
    </xf>
    <xf numFmtId="1" fontId="34" fillId="0" borderId="34" xfId="0" applyNumberFormat="1" applyFont="1" applyBorder="1" applyAlignment="1">
      <alignment horizontal="center" vertical="center"/>
    </xf>
    <xf numFmtId="1" fontId="34" fillId="0" borderId="58" xfId="0" applyNumberFormat="1" applyFont="1" applyBorder="1" applyAlignment="1">
      <alignment horizontal="center" vertical="center"/>
    </xf>
    <xf numFmtId="1" fontId="34" fillId="0" borderId="36" xfId="0" applyNumberFormat="1" applyFont="1" applyBorder="1" applyAlignment="1">
      <alignment horizontal="center" vertical="center"/>
    </xf>
    <xf numFmtId="1" fontId="34" fillId="0" borderId="70" xfId="0" applyNumberFormat="1" applyFont="1" applyBorder="1" applyAlignment="1">
      <alignment horizontal="center" vertical="center"/>
    </xf>
    <xf numFmtId="1" fontId="34" fillId="0" borderId="65" xfId="0" applyNumberFormat="1" applyFont="1" applyBorder="1" applyAlignment="1">
      <alignment horizontal="center" vertical="center"/>
    </xf>
    <xf numFmtId="1" fontId="34" fillId="0" borderId="77" xfId="0" applyNumberFormat="1" applyFont="1" applyBorder="1" applyAlignment="1">
      <alignment horizontal="center" vertical="center"/>
    </xf>
    <xf numFmtId="1" fontId="34" fillId="0" borderId="72" xfId="0" applyNumberFormat="1" applyFont="1" applyBorder="1" applyAlignment="1">
      <alignment horizontal="center" vertical="center"/>
    </xf>
    <xf numFmtId="1" fontId="34" fillId="0" borderId="62" xfId="0" applyNumberFormat="1" applyFont="1" applyBorder="1" applyAlignment="1">
      <alignment horizontal="center" vertical="center"/>
    </xf>
    <xf numFmtId="1" fontId="34" fillId="0" borderId="63" xfId="0" applyNumberFormat="1" applyFont="1" applyBorder="1" applyAlignment="1">
      <alignment horizontal="center" vertical="center"/>
    </xf>
    <xf numFmtId="1" fontId="119" fillId="0" borderId="32" xfId="0" applyNumberFormat="1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20" fillId="0" borderId="66" xfId="0" applyFont="1" applyFill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20" fillId="0" borderId="67" xfId="0" applyFont="1" applyFill="1" applyBorder="1" applyAlignment="1">
      <alignment horizontal="center" vertical="center"/>
    </xf>
    <xf numFmtId="0" fontId="114" fillId="0" borderId="0" xfId="0" applyFont="1" applyFill="1" applyAlignment="1">
      <alignment vertical="center"/>
    </xf>
    <xf numFmtId="0" fontId="115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14" fillId="0" borderId="0" xfId="0" applyFont="1" applyFill="1" applyAlignment="1">
      <alignment/>
    </xf>
    <xf numFmtId="0" fontId="121" fillId="0" borderId="32" xfId="0" applyFont="1" applyBorder="1" applyAlignment="1">
      <alignment horizontal="center" vertical="center"/>
    </xf>
    <xf numFmtId="1" fontId="121" fillId="0" borderId="32" xfId="0" applyNumberFormat="1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1" fillId="0" borderId="32" xfId="0" applyFont="1" applyFill="1" applyBorder="1" applyAlignment="1">
      <alignment horizontal="center" vertical="center"/>
    </xf>
    <xf numFmtId="1" fontId="109" fillId="0" borderId="78" xfId="0" applyNumberFormat="1" applyFont="1" applyBorder="1" applyAlignment="1">
      <alignment horizontal="center" vertical="center"/>
    </xf>
    <xf numFmtId="0" fontId="115" fillId="0" borderId="55" xfId="0" applyFont="1" applyBorder="1" applyAlignment="1">
      <alignment horizontal="center"/>
    </xf>
    <xf numFmtId="0" fontId="115" fillId="0" borderId="46" xfId="0" applyFont="1" applyBorder="1" applyAlignment="1">
      <alignment horizontal="center"/>
    </xf>
    <xf numFmtId="0" fontId="115" fillId="0" borderId="52" xfId="0" applyFont="1" applyBorder="1" applyAlignment="1">
      <alignment horizontal="center"/>
    </xf>
    <xf numFmtId="178" fontId="115" fillId="0" borderId="48" xfId="0" applyNumberFormat="1" applyFont="1" applyBorder="1" applyAlignment="1">
      <alignment horizontal="center" vertical="center"/>
    </xf>
    <xf numFmtId="0" fontId="115" fillId="0" borderId="51" xfId="0" applyFont="1" applyBorder="1" applyAlignment="1">
      <alignment horizontal="center"/>
    </xf>
    <xf numFmtId="1" fontId="123" fillId="0" borderId="78" xfId="0" applyNumberFormat="1" applyFont="1" applyBorder="1" applyAlignment="1">
      <alignment horizontal="center" vertical="center"/>
    </xf>
    <xf numFmtId="1" fontId="123" fillId="0" borderId="46" xfId="0" applyNumberFormat="1" applyFont="1" applyBorder="1" applyAlignment="1">
      <alignment horizontal="center" vertical="center"/>
    </xf>
    <xf numFmtId="1" fontId="124" fillId="38" borderId="46" xfId="0" applyNumberFormat="1" applyFont="1" applyFill="1" applyBorder="1" applyAlignment="1">
      <alignment horizontal="center" vertical="center"/>
    </xf>
    <xf numFmtId="178" fontId="124" fillId="0" borderId="48" xfId="0" applyNumberFormat="1" applyFont="1" applyBorder="1" applyAlignment="1">
      <alignment horizontal="center" vertical="center"/>
    </xf>
    <xf numFmtId="1" fontId="96" fillId="0" borderId="48" xfId="0" applyNumberFormat="1" applyFont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1" fontId="114" fillId="0" borderId="62" xfId="0" applyNumberFormat="1" applyFont="1" applyBorder="1" applyAlignment="1">
      <alignment horizontal="center" vertical="center"/>
    </xf>
    <xf numFmtId="1" fontId="116" fillId="0" borderId="83" xfId="0" applyNumberFormat="1" applyFont="1" applyFill="1" applyBorder="1" applyAlignment="1">
      <alignment horizontal="center" vertical="center"/>
    </xf>
    <xf numFmtId="1" fontId="116" fillId="0" borderId="74" xfId="0" applyNumberFormat="1" applyFont="1" applyFill="1" applyBorder="1" applyAlignment="1">
      <alignment horizontal="center" vertical="center"/>
    </xf>
    <xf numFmtId="1" fontId="96" fillId="33" borderId="36" xfId="0" applyNumberFormat="1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24" fillId="0" borderId="57" xfId="0" applyFont="1" applyBorder="1" applyAlignment="1">
      <alignment horizontal="center" vertical="center"/>
    </xf>
    <xf numFmtId="0" fontId="124" fillId="0" borderId="52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1" fontId="99" fillId="0" borderId="20" xfId="0" applyNumberFormat="1" applyFont="1" applyFill="1" applyBorder="1" applyAlignment="1">
      <alignment horizontal="center" vertical="center"/>
    </xf>
    <xf numFmtId="1" fontId="27" fillId="0" borderId="77" xfId="0" applyNumberFormat="1" applyFont="1" applyFill="1" applyBorder="1" applyAlignment="1">
      <alignment horizontal="center"/>
    </xf>
    <xf numFmtId="1" fontId="96" fillId="0" borderId="20" xfId="0" applyNumberFormat="1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4" fillId="0" borderId="6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9" fillId="0" borderId="6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27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4" fillId="0" borderId="69" xfId="0" applyFont="1" applyBorder="1" applyAlignment="1">
      <alignment horizontal="center" vertical="center"/>
    </xf>
    <xf numFmtId="0" fontId="94" fillId="0" borderId="86" xfId="0" applyFont="1" applyBorder="1" applyAlignment="1">
      <alignment horizontal="center" vertical="center"/>
    </xf>
    <xf numFmtId="0" fontId="94" fillId="0" borderId="87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34" fillId="0" borderId="43" xfId="0" applyNumberFormat="1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 wrapText="1"/>
    </xf>
    <xf numFmtId="0" fontId="107" fillId="0" borderId="4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1" fontId="0" fillId="0" borderId="48" xfId="0" applyNumberFormat="1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1" fontId="79" fillId="0" borderId="48" xfId="0" applyNumberFormat="1" applyFont="1" applyBorder="1" applyAlignment="1">
      <alignment horizontal="center" vertical="center"/>
    </xf>
    <xf numFmtId="1" fontId="79" fillId="0" borderId="49" xfId="0" applyNumberFormat="1" applyFont="1" applyBorder="1" applyAlignment="1">
      <alignment horizontal="center" vertical="center"/>
    </xf>
    <xf numFmtId="1" fontId="110" fillId="0" borderId="49" xfId="0" applyNumberFormat="1" applyFont="1" applyBorder="1" applyAlignment="1">
      <alignment horizontal="center" vertical="center"/>
    </xf>
    <xf numFmtId="1" fontId="116" fillId="0" borderId="73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/>
    </xf>
    <xf numFmtId="0" fontId="127" fillId="0" borderId="5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94" fillId="0" borderId="66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1" fontId="34" fillId="0" borderId="71" xfId="0" applyNumberFormat="1" applyFont="1" applyBorder="1" applyAlignment="1">
      <alignment horizontal="center" vertical="center"/>
    </xf>
    <xf numFmtId="0" fontId="104" fillId="0" borderId="3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1" fontId="34" fillId="0" borderId="22" xfId="0" applyNumberFormat="1" applyFont="1" applyBorder="1" applyAlignment="1">
      <alignment horizontal="center" vertical="center"/>
    </xf>
    <xf numFmtId="0" fontId="96" fillId="0" borderId="63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/>
    </xf>
    <xf numFmtId="0" fontId="127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9" fillId="0" borderId="76" xfId="0" applyFont="1" applyBorder="1" applyAlignment="1">
      <alignment horizontal="center" vertical="center"/>
    </xf>
    <xf numFmtId="1" fontId="116" fillId="0" borderId="76" xfId="0" applyNumberFormat="1" applyFont="1" applyFill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6" fillId="0" borderId="97" xfId="0" applyFont="1" applyBorder="1" applyAlignment="1">
      <alignment horizontal="center" vertical="center"/>
    </xf>
    <xf numFmtId="0" fontId="94" fillId="0" borderId="93" xfId="0" applyFont="1" applyBorder="1" applyAlignment="1">
      <alignment horizontal="center" vertical="center"/>
    </xf>
    <xf numFmtId="0" fontId="94" fillId="0" borderId="94" xfId="0" applyFont="1" applyBorder="1" applyAlignment="1">
      <alignment horizontal="center" vertical="center"/>
    </xf>
    <xf numFmtId="0" fontId="94" fillId="0" borderId="95" xfId="0" applyFont="1" applyBorder="1" applyAlignment="1">
      <alignment horizontal="center" vertical="center"/>
    </xf>
    <xf numFmtId="0" fontId="94" fillId="0" borderId="96" xfId="0" applyFont="1" applyBorder="1" applyAlignment="1">
      <alignment horizontal="center" vertical="center"/>
    </xf>
    <xf numFmtId="0" fontId="94" fillId="0" borderId="97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128" fillId="38" borderId="32" xfId="0" applyFont="1" applyFill="1" applyBorder="1" applyAlignment="1">
      <alignment horizontal="center" vertical="center"/>
    </xf>
    <xf numFmtId="0" fontId="129" fillId="0" borderId="20" xfId="0" applyFont="1" applyBorder="1" applyAlignment="1">
      <alignment horizontal="center" vertical="center"/>
    </xf>
    <xf numFmtId="0" fontId="129" fillId="0" borderId="42" xfId="0" applyFont="1" applyBorder="1" applyAlignment="1">
      <alignment horizontal="center" vertical="center"/>
    </xf>
    <xf numFmtId="0" fontId="129" fillId="0" borderId="22" xfId="0" applyFont="1" applyBorder="1" applyAlignment="1">
      <alignment horizontal="center" vertical="center"/>
    </xf>
    <xf numFmtId="178" fontId="97" fillId="0" borderId="0" xfId="0" applyNumberFormat="1" applyFont="1" applyAlignment="1">
      <alignment horizontal="center" vertical="center"/>
    </xf>
    <xf numFmtId="178" fontId="34" fillId="0" borderId="32" xfId="0" applyNumberFormat="1" applyFont="1" applyBorder="1" applyAlignment="1">
      <alignment horizontal="center" vertical="center"/>
    </xf>
    <xf numFmtId="178" fontId="34" fillId="0" borderId="68" xfId="0" applyNumberFormat="1" applyFont="1" applyBorder="1" applyAlignment="1">
      <alignment horizontal="center" vertical="center"/>
    </xf>
    <xf numFmtId="178" fontId="94" fillId="0" borderId="35" xfId="0" applyNumberFormat="1" applyFont="1" applyBorder="1" applyAlignment="1">
      <alignment horizontal="center" vertical="center" wrapText="1"/>
    </xf>
    <xf numFmtId="178" fontId="0" fillId="0" borderId="51" xfId="0" applyNumberFormat="1" applyBorder="1" applyAlignment="1">
      <alignment horizontal="center" vertical="center"/>
    </xf>
    <xf numFmtId="178" fontId="0" fillId="0" borderId="6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78" fontId="96" fillId="0" borderId="32" xfId="0" applyNumberFormat="1" applyFon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178" fontId="99" fillId="0" borderId="52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114" fillId="0" borderId="0" xfId="0" applyNumberFormat="1" applyFont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100" fillId="0" borderId="0" xfId="0" applyNumberFormat="1" applyFont="1" applyAlignment="1">
      <alignment horizontal="center" vertical="center"/>
    </xf>
    <xf numFmtId="178" fontId="58" fillId="0" borderId="32" xfId="0" applyNumberFormat="1" applyFont="1" applyBorder="1" applyAlignment="1">
      <alignment horizontal="center" vertical="center"/>
    </xf>
    <xf numFmtId="178" fontId="58" fillId="0" borderId="20" xfId="0" applyNumberFormat="1" applyFont="1" applyBorder="1" applyAlignment="1">
      <alignment horizontal="center" vertical="center"/>
    </xf>
    <xf numFmtId="178" fontId="58" fillId="0" borderId="42" xfId="0" applyNumberFormat="1" applyFont="1" applyBorder="1" applyAlignment="1">
      <alignment horizontal="center" vertical="center"/>
    </xf>
    <xf numFmtId="178" fontId="58" fillId="0" borderId="22" xfId="0" applyNumberFormat="1" applyFont="1" applyBorder="1" applyAlignment="1">
      <alignment horizontal="center" vertical="center"/>
    </xf>
    <xf numFmtId="178" fontId="58" fillId="0" borderId="34" xfId="0" applyNumberFormat="1" applyFont="1" applyBorder="1" applyAlignment="1">
      <alignment horizontal="center" vertical="center"/>
    </xf>
    <xf numFmtId="178" fontId="58" fillId="0" borderId="58" xfId="0" applyNumberFormat="1" applyFont="1" applyBorder="1" applyAlignment="1">
      <alignment horizontal="center" vertical="center"/>
    </xf>
    <xf numFmtId="178" fontId="58" fillId="0" borderId="63" xfId="0" applyNumberFormat="1" applyFont="1" applyBorder="1" applyAlignment="1">
      <alignment horizontal="center" vertical="center"/>
    </xf>
    <xf numFmtId="178" fontId="130" fillId="0" borderId="0" xfId="0" applyNumberFormat="1" applyFont="1" applyBorder="1" applyAlignment="1">
      <alignment horizontal="center" vertical="center"/>
    </xf>
    <xf numFmtId="178" fontId="27" fillId="0" borderId="32" xfId="0" applyNumberFormat="1" applyFont="1" applyBorder="1" applyAlignment="1">
      <alignment horizontal="center" vertical="center"/>
    </xf>
    <xf numFmtId="178" fontId="102" fillId="0" borderId="0" xfId="0" applyNumberFormat="1" applyFont="1" applyBorder="1" applyAlignment="1">
      <alignment horizontal="center" vertical="center"/>
    </xf>
    <xf numFmtId="1" fontId="27" fillId="0" borderId="42" xfId="0" applyNumberFormat="1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96" fillId="0" borderId="62" xfId="0" applyFont="1" applyFill="1" applyBorder="1" applyAlignment="1">
      <alignment horizontal="center" vertical="center"/>
    </xf>
    <xf numFmtId="0" fontId="96" fillId="0" borderId="58" xfId="0" applyFont="1" applyFill="1" applyBorder="1" applyAlignment="1">
      <alignment horizontal="center" vertical="center"/>
    </xf>
    <xf numFmtId="0" fontId="96" fillId="34" borderId="42" xfId="0" applyFont="1" applyFill="1" applyBorder="1" applyAlignment="1">
      <alignment horizontal="center" vertical="center"/>
    </xf>
    <xf numFmtId="0" fontId="96" fillId="0" borderId="63" xfId="0" applyFont="1" applyFill="1" applyBorder="1" applyAlignment="1">
      <alignment horizontal="center" vertical="center"/>
    </xf>
    <xf numFmtId="0" fontId="96" fillId="34" borderId="34" xfId="0" applyFont="1" applyFill="1" applyBorder="1" applyAlignment="1">
      <alignment horizontal="center" vertical="center"/>
    </xf>
    <xf numFmtId="1" fontId="96" fillId="0" borderId="22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96" fillId="34" borderId="22" xfId="0" applyFont="1" applyFill="1" applyBorder="1" applyAlignment="1">
      <alignment horizontal="center" vertical="center"/>
    </xf>
    <xf numFmtId="0" fontId="96" fillId="0" borderId="64" xfId="0" applyFont="1" applyFill="1" applyBorder="1" applyAlignment="1">
      <alignment horizontal="center" vertical="center"/>
    </xf>
    <xf numFmtId="1" fontId="27" fillId="0" borderId="34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72" xfId="0" applyFont="1" applyFill="1" applyBorder="1" applyAlignment="1">
      <alignment horizontal="center" vertical="center"/>
    </xf>
    <xf numFmtId="0" fontId="96" fillId="34" borderId="20" xfId="0" applyFont="1" applyFill="1" applyBorder="1" applyAlignment="1">
      <alignment horizontal="center" vertical="center"/>
    </xf>
    <xf numFmtId="1" fontId="96" fillId="0" borderId="35" xfId="0" applyNumberFormat="1" applyFont="1" applyFill="1" applyBorder="1" applyAlignment="1">
      <alignment horizontal="center" vertical="center"/>
    </xf>
    <xf numFmtId="0" fontId="96" fillId="0" borderId="67" xfId="0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96" fillId="34" borderId="21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1" fontId="96" fillId="0" borderId="33" xfId="0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1" fontId="96" fillId="0" borderId="21" xfId="0" applyNumberFormat="1" applyFont="1" applyFill="1" applyBorder="1" applyAlignment="1">
      <alignment horizontal="center" vertical="center"/>
    </xf>
    <xf numFmtId="0" fontId="96" fillId="34" borderId="77" xfId="0" applyFont="1" applyFill="1" applyBorder="1" applyAlignment="1">
      <alignment horizontal="center" vertical="center"/>
    </xf>
    <xf numFmtId="0" fontId="96" fillId="34" borderId="71" xfId="0" applyFont="1" applyFill="1" applyBorder="1" applyAlignment="1">
      <alignment horizontal="center" vertical="center"/>
    </xf>
    <xf numFmtId="0" fontId="96" fillId="34" borderId="65" xfId="0" applyFont="1" applyFill="1" applyBorder="1" applyAlignment="1">
      <alignment horizontal="center" vertical="center"/>
    </xf>
    <xf numFmtId="0" fontId="96" fillId="34" borderId="72" xfId="0" applyFont="1" applyFill="1" applyBorder="1" applyAlignment="1">
      <alignment horizontal="center" vertical="center"/>
    </xf>
    <xf numFmtId="0" fontId="96" fillId="34" borderId="15" xfId="0" applyFont="1" applyFill="1" applyBorder="1" applyAlignment="1">
      <alignment horizontal="center" vertical="center"/>
    </xf>
    <xf numFmtId="0" fontId="96" fillId="0" borderId="74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96" fillId="0" borderId="73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/>
    </xf>
    <xf numFmtId="0" fontId="96" fillId="0" borderId="76" xfId="0" applyFont="1" applyFill="1" applyBorder="1" applyAlignment="1">
      <alignment horizontal="center" vertical="center"/>
    </xf>
    <xf numFmtId="0" fontId="96" fillId="0" borderId="77" xfId="0" applyFont="1" applyFill="1" applyBorder="1" applyAlignment="1">
      <alignment horizontal="center" vertical="center"/>
    </xf>
    <xf numFmtId="0" fontId="96" fillId="0" borderId="69" xfId="0" applyFont="1" applyFill="1" applyBorder="1" applyAlignment="1">
      <alignment horizontal="center" vertical="center"/>
    </xf>
    <xf numFmtId="0" fontId="96" fillId="0" borderId="65" xfId="0" applyFont="1" applyFill="1" applyBorder="1" applyAlignment="1">
      <alignment horizontal="center" vertical="center"/>
    </xf>
    <xf numFmtId="0" fontId="129" fillId="0" borderId="34" xfId="0" applyFont="1" applyBorder="1" applyAlignment="1">
      <alignment horizontal="center" vertical="center"/>
    </xf>
    <xf numFmtId="0" fontId="96" fillId="34" borderId="70" xfId="0" applyFont="1" applyFill="1" applyBorder="1" applyAlignment="1">
      <alignment horizontal="center" vertical="center"/>
    </xf>
    <xf numFmtId="178" fontId="34" fillId="0" borderId="81" xfId="0" applyNumberFormat="1" applyFont="1" applyBorder="1" applyAlignment="1">
      <alignment horizontal="center" vertical="center"/>
    </xf>
    <xf numFmtId="178" fontId="34" fillId="0" borderId="76" xfId="0" applyNumberFormat="1" applyFont="1" applyBorder="1" applyAlignment="1">
      <alignment horizontal="center" vertical="center"/>
    </xf>
    <xf numFmtId="178" fontId="34" fillId="0" borderId="22" xfId="0" applyNumberFormat="1" applyFont="1" applyBorder="1" applyAlignment="1">
      <alignment horizontal="center" vertical="center"/>
    </xf>
    <xf numFmtId="178" fontId="34" fillId="0" borderId="37" xfId="0" applyNumberFormat="1" applyFont="1" applyBorder="1" applyAlignment="1">
      <alignment horizontal="center" vertical="center"/>
    </xf>
    <xf numFmtId="178" fontId="34" fillId="0" borderId="73" xfId="0" applyNumberFormat="1" applyFont="1" applyBorder="1" applyAlignment="1">
      <alignment horizontal="center" vertical="center"/>
    </xf>
    <xf numFmtId="178" fontId="34" fillId="0" borderId="75" xfId="0" applyNumberFormat="1" applyFont="1" applyBorder="1" applyAlignment="1">
      <alignment horizontal="center" vertical="center"/>
    </xf>
    <xf numFmtId="178" fontId="34" fillId="0" borderId="74" xfId="0" applyNumberFormat="1" applyFont="1" applyBorder="1" applyAlignment="1">
      <alignment horizontal="center" vertical="center"/>
    </xf>
    <xf numFmtId="178" fontId="27" fillId="0" borderId="76" xfId="0" applyNumberFormat="1" applyFont="1" applyBorder="1" applyAlignment="1">
      <alignment horizontal="center" vertical="center"/>
    </xf>
    <xf numFmtId="178" fontId="27" fillId="0" borderId="74" xfId="0" applyNumberFormat="1" applyFont="1" applyBorder="1" applyAlignment="1">
      <alignment horizontal="center" vertical="center"/>
    </xf>
    <xf numFmtId="178" fontId="27" fillId="0" borderId="37" xfId="0" applyNumberFormat="1" applyFont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178" fontId="58" fillId="0" borderId="62" xfId="0" applyNumberFormat="1" applyFont="1" applyBorder="1" applyAlignment="1">
      <alignment horizontal="center" vertical="center"/>
    </xf>
    <xf numFmtId="178" fontId="58" fillId="0" borderId="73" xfId="0" applyNumberFormat="1" applyFont="1" applyBorder="1" applyAlignment="1">
      <alignment horizontal="center" vertical="center"/>
    </xf>
    <xf numFmtId="0" fontId="109" fillId="0" borderId="21" xfId="0" applyFont="1" applyBorder="1" applyAlignment="1">
      <alignment horizontal="center" vertical="center" wrapText="1"/>
    </xf>
    <xf numFmtId="1" fontId="116" fillId="0" borderId="37" xfId="0" applyNumberFormat="1" applyFont="1" applyFill="1" applyBorder="1" applyAlignment="1">
      <alignment horizontal="center" vertical="center"/>
    </xf>
    <xf numFmtId="0" fontId="98" fillId="0" borderId="66" xfId="0" applyFont="1" applyBorder="1" applyAlignment="1">
      <alignment horizontal="center" vertical="center"/>
    </xf>
    <xf numFmtId="178" fontId="34" fillId="0" borderId="21" xfId="0" applyNumberFormat="1" applyFont="1" applyBorder="1" applyAlignment="1">
      <alignment horizontal="center" vertical="center"/>
    </xf>
    <xf numFmtId="178" fontId="34" fillId="0" borderId="42" xfId="0" applyNumberFormat="1" applyFont="1" applyBorder="1" applyAlignment="1">
      <alignment horizontal="center" vertical="center"/>
    </xf>
    <xf numFmtId="178" fontId="34" fillId="0" borderId="34" xfId="0" applyNumberFormat="1" applyFont="1" applyBorder="1" applyAlignment="1">
      <alignment horizontal="center" vertical="center"/>
    </xf>
    <xf numFmtId="178" fontId="34" fillId="0" borderId="77" xfId="0" applyNumberFormat="1" applyFont="1" applyBorder="1" applyAlignment="1">
      <alignment horizontal="center" vertical="center"/>
    </xf>
    <xf numFmtId="178" fontId="34" fillId="0" borderId="72" xfId="0" applyNumberFormat="1" applyFont="1" applyBorder="1" applyAlignment="1">
      <alignment horizontal="center" vertical="center"/>
    </xf>
    <xf numFmtId="178" fontId="34" fillId="0" borderId="20" xfId="0" applyNumberFormat="1" applyFont="1" applyBorder="1" applyAlignment="1">
      <alignment horizontal="center" vertical="center"/>
    </xf>
    <xf numFmtId="0" fontId="129" fillId="0" borderId="76" xfId="0" applyFont="1" applyBorder="1" applyAlignment="1">
      <alignment horizontal="center" vertical="center"/>
    </xf>
    <xf numFmtId="0" fontId="129" fillId="0" borderId="73" xfId="0" applyFont="1" applyBorder="1" applyAlignment="1">
      <alignment horizontal="center" vertical="center"/>
    </xf>
    <xf numFmtId="1" fontId="116" fillId="0" borderId="75" xfId="0" applyNumberFormat="1" applyFont="1" applyFill="1" applyBorder="1" applyAlignment="1">
      <alignment horizontal="center" vertical="center"/>
    </xf>
    <xf numFmtId="1" fontId="94" fillId="0" borderId="47" xfId="0" applyNumberFormat="1" applyFont="1" applyBorder="1" applyAlignment="1">
      <alignment horizontal="center" vertical="center"/>
    </xf>
    <xf numFmtId="1" fontId="109" fillId="0" borderId="47" xfId="0" applyNumberFormat="1" applyFont="1" applyBorder="1" applyAlignment="1">
      <alignment horizontal="center" vertical="center"/>
    </xf>
    <xf numFmtId="1" fontId="94" fillId="0" borderId="78" xfId="0" applyNumberFormat="1" applyFont="1" applyBorder="1" applyAlignment="1">
      <alignment horizontal="center" vertical="center"/>
    </xf>
    <xf numFmtId="1" fontId="94" fillId="0" borderId="45" xfId="0" applyNumberFormat="1" applyFont="1" applyBorder="1" applyAlignment="1">
      <alignment horizontal="center" vertical="center"/>
    </xf>
    <xf numFmtId="1" fontId="109" fillId="0" borderId="45" xfId="0" applyNumberFormat="1" applyFont="1" applyBorder="1" applyAlignment="1">
      <alignment horizontal="center" vertical="center"/>
    </xf>
    <xf numFmtId="1" fontId="94" fillId="0" borderId="46" xfId="0" applyNumberFormat="1" applyFont="1" applyBorder="1" applyAlignment="1">
      <alignment horizontal="center" vertical="center"/>
    </xf>
    <xf numFmtId="1" fontId="94" fillId="0" borderId="48" xfId="0" applyNumberFormat="1" applyFont="1" applyBorder="1" applyAlignment="1">
      <alignment horizontal="center" vertical="center"/>
    </xf>
    <xf numFmtId="1" fontId="94" fillId="0" borderId="49" xfId="0" applyNumberFormat="1" applyFont="1" applyBorder="1" applyAlignment="1">
      <alignment horizontal="center" vertical="center"/>
    </xf>
    <xf numFmtId="1" fontId="109" fillId="0" borderId="49" xfId="0" applyNumberFormat="1" applyFont="1" applyBorder="1" applyAlignment="1">
      <alignment horizontal="center" vertical="center"/>
    </xf>
    <xf numFmtId="1" fontId="109" fillId="0" borderId="41" xfId="0" applyNumberFormat="1" applyFont="1" applyFill="1" applyBorder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" fontId="109" fillId="0" borderId="40" xfId="0" applyNumberFormat="1" applyFont="1" applyFill="1" applyBorder="1" applyAlignment="1">
      <alignment horizontal="center" vertical="center"/>
    </xf>
    <xf numFmtId="1" fontId="114" fillId="0" borderId="41" xfId="0" applyNumberFormat="1" applyFont="1" applyFill="1" applyBorder="1" applyAlignment="1">
      <alignment horizontal="center" vertical="center"/>
    </xf>
    <xf numFmtId="1" fontId="114" fillId="0" borderId="13" xfId="0" applyNumberFormat="1" applyFont="1" applyFill="1" applyBorder="1" applyAlignment="1">
      <alignment horizontal="center" vertical="center"/>
    </xf>
    <xf numFmtId="1" fontId="114" fillId="0" borderId="40" xfId="0" applyNumberFormat="1" applyFont="1" applyFill="1" applyBorder="1" applyAlignment="1">
      <alignment horizontal="center" vertical="center"/>
    </xf>
    <xf numFmtId="1" fontId="109" fillId="0" borderId="46" xfId="0" applyNumberFormat="1" applyFont="1" applyFill="1" applyBorder="1" applyAlignment="1">
      <alignment horizontal="center" vertical="center"/>
    </xf>
    <xf numFmtId="1" fontId="109" fillId="0" borderId="48" xfId="0" applyNumberFormat="1" applyFon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109" fillId="0" borderId="78" xfId="0" applyNumberFormat="1" applyFont="1" applyFill="1" applyBorder="1" applyAlignment="1">
      <alignment horizontal="center" vertical="center"/>
    </xf>
    <xf numFmtId="1" fontId="109" fillId="0" borderId="37" xfId="0" applyNumberFormat="1" applyFont="1" applyFill="1" applyBorder="1" applyAlignment="1">
      <alignment horizontal="center" vertical="center"/>
    </xf>
    <xf numFmtId="1" fontId="109" fillId="0" borderId="76" xfId="0" applyNumberFormat="1" applyFont="1" applyFill="1" applyBorder="1" applyAlignment="1">
      <alignment horizontal="center" vertical="center"/>
    </xf>
    <xf numFmtId="1" fontId="109" fillId="0" borderId="73" xfId="0" applyNumberFormat="1" applyFont="1" applyFill="1" applyBorder="1" applyAlignment="1">
      <alignment horizontal="center" vertical="center"/>
    </xf>
    <xf numFmtId="1" fontId="109" fillId="0" borderId="81" xfId="0" applyNumberFormat="1" applyFont="1" applyFill="1" applyBorder="1" applyAlignment="1">
      <alignment horizontal="center" vertical="center"/>
    </xf>
    <xf numFmtId="1" fontId="109" fillId="0" borderId="75" xfId="0" applyNumberFormat="1" applyFont="1" applyFill="1" applyBorder="1" applyAlignment="1">
      <alignment horizontal="center" vertical="center"/>
    </xf>
    <xf numFmtId="1" fontId="109" fillId="0" borderId="74" xfId="0" applyNumberFormat="1" applyFont="1" applyFill="1" applyBorder="1" applyAlignment="1">
      <alignment horizontal="center" vertical="center"/>
    </xf>
    <xf numFmtId="1" fontId="34" fillId="0" borderId="31" xfId="0" applyNumberFormat="1" applyFont="1" applyBorder="1" applyAlignment="1">
      <alignment horizontal="center" vertical="center"/>
    </xf>
    <xf numFmtId="1" fontId="101" fillId="0" borderId="35" xfId="0" applyNumberFormat="1" applyFont="1" applyBorder="1" applyAlignment="1">
      <alignment horizontal="center" vertical="center"/>
    </xf>
    <xf numFmtId="1" fontId="101" fillId="0" borderId="33" xfId="0" applyNumberFormat="1" applyFont="1" applyBorder="1" applyAlignment="1">
      <alignment horizontal="center" vertical="center"/>
    </xf>
    <xf numFmtId="1" fontId="101" fillId="0" borderId="42" xfId="0" applyNumberFormat="1" applyFont="1" applyBorder="1" applyAlignment="1">
      <alignment horizontal="center" vertical="center"/>
    </xf>
    <xf numFmtId="1" fontId="101" fillId="0" borderId="22" xfId="0" applyNumberFormat="1" applyFont="1" applyBorder="1" applyAlignment="1">
      <alignment horizontal="center" vertical="center"/>
    </xf>
    <xf numFmtId="1" fontId="101" fillId="0" borderId="32" xfId="0" applyNumberFormat="1" applyFont="1" applyBorder="1" applyAlignment="1">
      <alignment horizontal="center" vertical="center"/>
    </xf>
    <xf numFmtId="1" fontId="131" fillId="0" borderId="42" xfId="0" applyNumberFormat="1" applyFont="1" applyBorder="1" applyAlignment="1">
      <alignment horizontal="center" vertical="center"/>
    </xf>
    <xf numFmtId="1" fontId="131" fillId="0" borderId="22" xfId="0" applyNumberFormat="1" applyFont="1" applyBorder="1" applyAlignment="1">
      <alignment horizontal="center" vertical="center"/>
    </xf>
    <xf numFmtId="1" fontId="131" fillId="0" borderId="20" xfId="0" applyNumberFormat="1" applyFont="1" applyBorder="1" applyAlignment="1">
      <alignment horizontal="center" vertical="center"/>
    </xf>
    <xf numFmtId="1" fontId="101" fillId="0" borderId="70" xfId="0" applyNumberFormat="1" applyFont="1" applyBorder="1" applyAlignment="1">
      <alignment horizontal="center" vertical="center"/>
    </xf>
    <xf numFmtId="1" fontId="99" fillId="0" borderId="33" xfId="0" applyNumberFormat="1" applyFont="1" applyBorder="1" applyAlignment="1">
      <alignment horizontal="center" vertical="center"/>
    </xf>
    <xf numFmtId="1" fontId="99" fillId="0" borderId="22" xfId="0" applyNumberFormat="1" applyFont="1" applyBorder="1" applyAlignment="1">
      <alignment horizontal="center" vertical="center"/>
    </xf>
    <xf numFmtId="1" fontId="100" fillId="0" borderId="35" xfId="0" applyNumberFormat="1" applyFont="1" applyBorder="1" applyAlignment="1">
      <alignment horizontal="center" vertical="center"/>
    </xf>
    <xf numFmtId="1" fontId="97" fillId="0" borderId="33" xfId="0" applyNumberFormat="1" applyFont="1" applyBorder="1" applyAlignment="1">
      <alignment horizontal="center" vertical="center"/>
    </xf>
    <xf numFmtId="1" fontId="97" fillId="0" borderId="42" xfId="0" applyNumberFormat="1" applyFont="1" applyBorder="1" applyAlignment="1">
      <alignment horizontal="center" vertical="center"/>
    </xf>
    <xf numFmtId="1" fontId="97" fillId="0" borderId="22" xfId="0" applyNumberFormat="1" applyFont="1" applyBorder="1" applyAlignment="1">
      <alignment horizontal="center" vertical="center"/>
    </xf>
    <xf numFmtId="1" fontId="97" fillId="0" borderId="20" xfId="0" applyNumberFormat="1" applyFont="1" applyBorder="1" applyAlignment="1">
      <alignment horizontal="center" vertical="center"/>
    </xf>
    <xf numFmtId="1" fontId="0" fillId="0" borderId="78" xfId="0" applyNumberFormat="1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6" fillId="0" borderId="41" xfId="0" applyNumberFormat="1" applyFont="1" applyBorder="1" applyAlignment="1">
      <alignment horizontal="center" vertical="center"/>
    </xf>
    <xf numFmtId="1" fontId="96" fillId="0" borderId="13" xfId="0" applyNumberFormat="1" applyFont="1" applyBorder="1" applyAlignment="1">
      <alignment horizontal="center" vertical="center"/>
    </xf>
    <xf numFmtId="1" fontId="96" fillId="0" borderId="19" xfId="0" applyNumberFormat="1" applyFont="1" applyBorder="1" applyAlignment="1">
      <alignment horizontal="center" vertical="center"/>
    </xf>
    <xf numFmtId="1" fontId="96" fillId="0" borderId="40" xfId="0" applyNumberFormat="1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96" fillId="0" borderId="39" xfId="0" applyNumberFormat="1" applyFont="1" applyBorder="1" applyAlignment="1">
      <alignment horizontal="center" vertical="center"/>
    </xf>
    <xf numFmtId="1" fontId="131" fillId="0" borderId="35" xfId="0" applyNumberFormat="1" applyFont="1" applyBorder="1" applyAlignment="1">
      <alignment horizontal="center" vertical="center"/>
    </xf>
    <xf numFmtId="1" fontId="0" fillId="0" borderId="8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114" fillId="0" borderId="31" xfId="0" applyNumberFormat="1" applyFont="1" applyBorder="1" applyAlignment="1">
      <alignment horizontal="center" vertical="center"/>
    </xf>
    <xf numFmtId="1" fontId="114" fillId="0" borderId="67" xfId="0" applyNumberFormat="1" applyFont="1" applyBorder="1" applyAlignment="1">
      <alignment horizontal="center" vertical="center"/>
    </xf>
    <xf numFmtId="1" fontId="131" fillId="0" borderId="37" xfId="0" applyNumberFormat="1" applyFont="1" applyBorder="1" applyAlignment="1">
      <alignment horizontal="center" vertical="center"/>
    </xf>
    <xf numFmtId="1" fontId="131" fillId="0" borderId="76" xfId="0" applyNumberFormat="1" applyFont="1" applyBorder="1" applyAlignment="1">
      <alignment horizontal="center" vertical="center"/>
    </xf>
    <xf numFmtId="1" fontId="131" fillId="0" borderId="73" xfId="0" applyNumberFormat="1" applyFont="1" applyBorder="1" applyAlignment="1">
      <alignment horizontal="center" vertical="center"/>
    </xf>
    <xf numFmtId="1" fontId="131" fillId="0" borderId="62" xfId="0" applyNumberFormat="1" applyFont="1" applyBorder="1" applyAlignment="1">
      <alignment horizontal="center" vertical="center"/>
    </xf>
    <xf numFmtId="1" fontId="131" fillId="0" borderId="58" xfId="0" applyNumberFormat="1" applyFont="1" applyBorder="1" applyAlignment="1">
      <alignment horizontal="center" vertical="center"/>
    </xf>
    <xf numFmtId="1" fontId="131" fillId="0" borderId="64" xfId="0" applyNumberFormat="1" applyFont="1" applyBorder="1" applyAlignment="1">
      <alignment horizontal="center" vertical="center"/>
    </xf>
    <xf numFmtId="1" fontId="131" fillId="0" borderId="0" xfId="0" applyNumberFormat="1" applyFont="1" applyBorder="1" applyAlignment="1">
      <alignment horizontal="center" vertical="center"/>
    </xf>
    <xf numFmtId="1" fontId="131" fillId="0" borderId="63" xfId="0" applyNumberFormat="1" applyFont="1" applyBorder="1" applyAlignment="1">
      <alignment horizontal="center" vertical="center"/>
    </xf>
    <xf numFmtId="1" fontId="79" fillId="0" borderId="78" xfId="0" applyNumberFormat="1" applyFont="1" applyBorder="1" applyAlignment="1">
      <alignment horizontal="center" vertical="center"/>
    </xf>
    <xf numFmtId="1" fontId="79" fillId="0" borderId="45" xfId="0" applyNumberFormat="1" applyFont="1" applyBorder="1" applyAlignment="1">
      <alignment horizontal="center" vertical="center"/>
    </xf>
    <xf numFmtId="1" fontId="110" fillId="0" borderId="45" xfId="0" applyNumberFormat="1" applyFont="1" applyBorder="1" applyAlignment="1">
      <alignment horizontal="center" vertical="center"/>
    </xf>
    <xf numFmtId="1" fontId="110" fillId="0" borderId="55" xfId="0" applyNumberFormat="1" applyFont="1" applyBorder="1" applyAlignment="1">
      <alignment horizontal="center" vertical="center"/>
    </xf>
    <xf numFmtId="1" fontId="79" fillId="0" borderId="46" xfId="0" applyNumberFormat="1" applyFont="1" applyBorder="1" applyAlignment="1">
      <alignment horizontal="center" vertical="center"/>
    </xf>
    <xf numFmtId="1" fontId="110" fillId="0" borderId="52" xfId="0" applyNumberFormat="1" applyFont="1" applyBorder="1" applyAlignment="1">
      <alignment horizontal="center" vertical="center"/>
    </xf>
    <xf numFmtId="1" fontId="110" fillId="0" borderId="51" xfId="0" applyNumberFormat="1" applyFont="1" applyBorder="1" applyAlignment="1">
      <alignment horizontal="center" vertical="center"/>
    </xf>
    <xf numFmtId="1" fontId="79" fillId="0" borderId="56" xfId="0" applyNumberFormat="1" applyFont="1" applyBorder="1" applyAlignment="1">
      <alignment horizontal="center" vertical="center"/>
    </xf>
    <xf numFmtId="1" fontId="79" fillId="0" borderId="38" xfId="0" applyNumberFormat="1" applyFont="1" applyBorder="1" applyAlignment="1">
      <alignment horizontal="center" vertical="center"/>
    </xf>
    <xf numFmtId="1" fontId="110" fillId="0" borderId="38" xfId="0" applyNumberFormat="1" applyFont="1" applyBorder="1" applyAlignment="1">
      <alignment horizontal="center" vertical="center"/>
    </xf>
    <xf numFmtId="1" fontId="110" fillId="0" borderId="57" xfId="0" applyNumberFormat="1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130" fillId="0" borderId="3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99" fillId="0" borderId="74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9" fillId="0" borderId="58" xfId="0" applyFont="1" applyBorder="1" applyAlignment="1">
      <alignment horizontal="center" vertical="center"/>
    </xf>
    <xf numFmtId="0" fontId="99" fillId="0" borderId="62" xfId="0" applyFont="1" applyBorder="1" applyAlignment="1">
      <alignment horizontal="center" vertical="center"/>
    </xf>
    <xf numFmtId="0" fontId="99" fillId="0" borderId="63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40" xfId="0" applyFont="1" applyBorder="1" applyAlignment="1">
      <alignment horizontal="center" vertical="center"/>
    </xf>
    <xf numFmtId="0" fontId="130" fillId="0" borderId="33" xfId="0" applyFont="1" applyBorder="1" applyAlignment="1">
      <alignment horizontal="center" vertical="center"/>
    </xf>
    <xf numFmtId="0" fontId="130" fillId="0" borderId="42" xfId="0" applyFont="1" applyBorder="1" applyAlignment="1">
      <alignment horizontal="center" vertical="center"/>
    </xf>
    <xf numFmtId="0" fontId="130" fillId="0" borderId="22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130" fillId="0" borderId="20" xfId="0" applyFont="1" applyBorder="1" applyAlignment="1">
      <alignment horizontal="center" vertical="center"/>
    </xf>
    <xf numFmtId="178" fontId="34" fillId="0" borderId="35" xfId="0" applyNumberFormat="1" applyFont="1" applyBorder="1" applyAlignment="1">
      <alignment horizontal="center" vertical="center"/>
    </xf>
    <xf numFmtId="178" fontId="34" fillId="0" borderId="33" xfId="0" applyNumberFormat="1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99" fillId="0" borderId="81" xfId="0" applyFont="1" applyBorder="1" applyAlignment="1">
      <alignment horizontal="center" vertical="center"/>
    </xf>
    <xf numFmtId="0" fontId="99" fillId="0" borderId="73" xfId="0" applyFont="1" applyBorder="1" applyAlignment="1">
      <alignment horizontal="center" vertical="center"/>
    </xf>
    <xf numFmtId="0" fontId="99" fillId="0" borderId="7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29" fillId="0" borderId="35" xfId="0" applyFont="1" applyBorder="1" applyAlignment="1">
      <alignment horizontal="center" vertical="center"/>
    </xf>
    <xf numFmtId="0" fontId="129" fillId="0" borderId="21" xfId="0" applyFont="1" applyBorder="1" applyAlignment="1">
      <alignment horizontal="center" vertical="center"/>
    </xf>
    <xf numFmtId="0" fontId="99" fillId="0" borderId="39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42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129" fillId="0" borderId="68" xfId="0" applyFont="1" applyBorder="1" applyAlignment="1">
      <alignment horizontal="center" vertical="center"/>
    </xf>
    <xf numFmtId="0" fontId="129" fillId="0" borderId="74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129" fillId="0" borderId="75" xfId="0" applyFont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" fontId="96" fillId="0" borderId="77" xfId="0" applyNumberFormat="1" applyFont="1" applyFill="1" applyBorder="1" applyAlignment="1">
      <alignment horizontal="center"/>
    </xf>
    <xf numFmtId="0" fontId="99" fillId="0" borderId="15" xfId="0" applyFont="1" applyBorder="1" applyAlignment="1">
      <alignment horizontal="center" vertical="center"/>
    </xf>
    <xf numFmtId="0" fontId="99" fillId="0" borderId="77" xfId="0" applyFont="1" applyBorder="1" applyAlignment="1">
      <alignment horizontal="center" vertical="center"/>
    </xf>
    <xf numFmtId="0" fontId="99" fillId="0" borderId="65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1" fontId="99" fillId="0" borderId="74" xfId="0" applyNumberFormat="1" applyFont="1" applyFill="1" applyBorder="1" applyAlignment="1">
      <alignment horizontal="center" vertical="center"/>
    </xf>
    <xf numFmtId="1" fontId="99" fillId="0" borderId="68" xfId="0" applyNumberFormat="1" applyFont="1" applyFill="1" applyBorder="1" applyAlignment="1">
      <alignment horizontal="center" vertical="center"/>
    </xf>
    <xf numFmtId="1" fontId="99" fillId="0" borderId="73" xfId="0" applyNumberFormat="1" applyFont="1" applyFill="1" applyBorder="1" applyAlignment="1">
      <alignment horizontal="center" vertical="center"/>
    </xf>
    <xf numFmtId="1" fontId="99" fillId="0" borderId="37" xfId="0" applyNumberFormat="1" applyFont="1" applyFill="1" applyBorder="1" applyAlignment="1">
      <alignment horizontal="center" vertical="center"/>
    </xf>
    <xf numFmtId="1" fontId="97" fillId="0" borderId="58" xfId="0" applyNumberFormat="1" applyFont="1" applyBorder="1" applyAlignment="1">
      <alignment horizontal="center" vertical="center"/>
    </xf>
    <xf numFmtId="1" fontId="97" fillId="0" borderId="64" xfId="0" applyNumberFormat="1" applyFont="1" applyBorder="1" applyAlignment="1">
      <alignment horizontal="center" vertical="center"/>
    </xf>
    <xf numFmtId="1" fontId="97" fillId="0" borderId="43" xfId="0" applyNumberFormat="1" applyFont="1" applyBorder="1" applyAlignment="1">
      <alignment horizontal="center" vertical="center"/>
    </xf>
    <xf numFmtId="1" fontId="97" fillId="0" borderId="77" xfId="0" applyNumberFormat="1" applyFont="1" applyBorder="1" applyAlignment="1">
      <alignment horizontal="center" vertical="center"/>
    </xf>
    <xf numFmtId="1" fontId="97" fillId="0" borderId="65" xfId="0" applyNumberFormat="1" applyFont="1" applyBorder="1" applyAlignment="1">
      <alignment horizontal="center" vertical="center"/>
    </xf>
    <xf numFmtId="1" fontId="97" fillId="0" borderId="72" xfId="0" applyNumberFormat="1" applyFont="1" applyBorder="1" applyAlignment="1">
      <alignment horizontal="center" vertical="center"/>
    </xf>
    <xf numFmtId="1" fontId="97" fillId="0" borderId="71" xfId="0" applyNumberFormat="1" applyFont="1" applyBorder="1" applyAlignment="1">
      <alignment horizontal="center" vertical="center"/>
    </xf>
    <xf numFmtId="1" fontId="130" fillId="0" borderId="33" xfId="0" applyNumberFormat="1" applyFont="1" applyBorder="1" applyAlignment="1">
      <alignment horizontal="center" vertical="center"/>
    </xf>
    <xf numFmtId="1" fontId="130" fillId="0" borderId="42" xfId="0" applyNumberFormat="1" applyFont="1" applyBorder="1" applyAlignment="1">
      <alignment horizontal="center" vertical="center"/>
    </xf>
    <xf numFmtId="1" fontId="130" fillId="0" borderId="22" xfId="0" applyNumberFormat="1" applyFont="1" applyBorder="1" applyAlignment="1">
      <alignment horizontal="center" vertical="center"/>
    </xf>
    <xf numFmtId="1" fontId="130" fillId="0" borderId="20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94" fillId="0" borderId="44" xfId="0" applyFont="1" applyBorder="1" applyAlignment="1">
      <alignment horizontal="center" vertical="center"/>
    </xf>
    <xf numFmtId="0" fontId="94" fillId="0" borderId="79" xfId="0" applyFont="1" applyBorder="1" applyAlignment="1">
      <alignment horizontal="center" vertical="center"/>
    </xf>
    <xf numFmtId="0" fontId="94" fillId="0" borderId="50" xfId="0" applyFont="1" applyBorder="1" applyAlignment="1">
      <alignment horizontal="center" vertical="center"/>
    </xf>
    <xf numFmtId="0" fontId="130" fillId="0" borderId="65" xfId="0" applyFont="1" applyBorder="1" applyAlignment="1">
      <alignment horizontal="center" vertical="center"/>
    </xf>
    <xf numFmtId="0" fontId="130" fillId="0" borderId="81" xfId="0" applyFont="1" applyBorder="1" applyAlignment="1">
      <alignment horizontal="center" vertical="center"/>
    </xf>
    <xf numFmtId="0" fontId="130" fillId="0" borderId="76" xfId="0" applyFont="1" applyBorder="1" applyAlignment="1">
      <alignment horizontal="center" vertical="center"/>
    </xf>
    <xf numFmtId="0" fontId="97" fillId="0" borderId="76" xfId="0" applyFont="1" applyBorder="1" applyAlignment="1">
      <alignment horizontal="center"/>
    </xf>
    <xf numFmtId="0" fontId="130" fillId="0" borderId="73" xfId="0" applyFont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97" fillId="0" borderId="34" xfId="0" applyNumberFormat="1" applyFont="1" applyBorder="1" applyAlignment="1">
      <alignment horizontal="center" vertical="center"/>
    </xf>
    <xf numFmtId="1" fontId="28" fillId="0" borderId="28" xfId="0" applyNumberFormat="1" applyFont="1" applyFill="1" applyBorder="1" applyAlignment="1">
      <alignment horizontal="center" vertical="center"/>
    </xf>
    <xf numFmtId="178" fontId="99" fillId="0" borderId="54" xfId="0" applyNumberFormat="1" applyFont="1" applyBorder="1" applyAlignment="1">
      <alignment horizontal="center" vertical="center"/>
    </xf>
    <xf numFmtId="178" fontId="27" fillId="0" borderId="63" xfId="0" applyNumberFormat="1" applyFont="1" applyBorder="1" applyAlignment="1">
      <alignment horizontal="center" vertical="center"/>
    </xf>
    <xf numFmtId="178" fontId="34" fillId="0" borderId="70" xfId="0" applyNumberFormat="1" applyFont="1" applyBorder="1" applyAlignment="1">
      <alignment horizontal="center" vertical="center"/>
    </xf>
    <xf numFmtId="178" fontId="34" fillId="0" borderId="65" xfId="0" applyNumberFormat="1" applyFont="1" applyBorder="1" applyAlignment="1">
      <alignment horizontal="center" vertical="center"/>
    </xf>
    <xf numFmtId="178" fontId="34" fillId="0" borderId="58" xfId="0" applyNumberFormat="1" applyFont="1" applyBorder="1" applyAlignment="1">
      <alignment horizontal="center" vertical="center"/>
    </xf>
    <xf numFmtId="178" fontId="27" fillId="0" borderId="58" xfId="0" applyNumberFormat="1" applyFont="1" applyBorder="1" applyAlignment="1">
      <alignment horizontal="center" vertical="center"/>
    </xf>
    <xf numFmtId="178" fontId="34" fillId="0" borderId="63" xfId="0" applyNumberFormat="1" applyFont="1" applyBorder="1" applyAlignment="1">
      <alignment horizontal="center" vertical="center"/>
    </xf>
    <xf numFmtId="178" fontId="34" fillId="0" borderId="64" xfId="0" applyNumberFormat="1" applyFont="1" applyBorder="1" applyAlignment="1">
      <alignment horizontal="center" vertical="center"/>
    </xf>
    <xf numFmtId="178" fontId="94" fillId="0" borderId="58" xfId="0" applyNumberFormat="1" applyFont="1" applyBorder="1" applyAlignment="1">
      <alignment horizontal="center" vertical="center"/>
    </xf>
    <xf numFmtId="178" fontId="94" fillId="0" borderId="64" xfId="0" applyNumberFormat="1" applyFont="1" applyBorder="1" applyAlignment="1">
      <alignment horizontal="center" vertical="center"/>
    </xf>
    <xf numFmtId="178" fontId="94" fillId="0" borderId="76" xfId="0" applyNumberFormat="1" applyFont="1" applyBorder="1" applyAlignment="1">
      <alignment horizontal="center" vertical="center"/>
    </xf>
    <xf numFmtId="178" fontId="94" fillId="0" borderId="74" xfId="0" applyNumberFormat="1" applyFont="1" applyBorder="1" applyAlignment="1">
      <alignment horizontal="center" vertical="center"/>
    </xf>
    <xf numFmtId="178" fontId="94" fillId="0" borderId="81" xfId="0" applyNumberFormat="1" applyFont="1" applyBorder="1" applyAlignment="1">
      <alignment horizontal="center" vertical="center"/>
    </xf>
    <xf numFmtId="178" fontId="94" fillId="0" borderId="73" xfId="0" applyNumberFormat="1" applyFont="1" applyBorder="1" applyAlignment="1">
      <alignment horizontal="center" vertical="center"/>
    </xf>
    <xf numFmtId="178" fontId="94" fillId="0" borderId="75" xfId="0" applyNumberFormat="1" applyFont="1" applyBorder="1" applyAlignment="1">
      <alignment horizontal="center" vertical="center"/>
    </xf>
    <xf numFmtId="0" fontId="130" fillId="0" borderId="58" xfId="0" applyFont="1" applyBorder="1" applyAlignment="1">
      <alignment horizontal="center" vertical="center"/>
    </xf>
    <xf numFmtId="0" fontId="130" fillId="0" borderId="64" xfId="0" applyFont="1" applyBorder="1" applyAlignment="1">
      <alignment horizontal="center" vertical="center"/>
    </xf>
    <xf numFmtId="0" fontId="97" fillId="0" borderId="63" xfId="0" applyFont="1" applyBorder="1" applyAlignment="1">
      <alignment horizontal="center" vertical="center"/>
    </xf>
    <xf numFmtId="178" fontId="34" fillId="0" borderId="62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178" fontId="34" fillId="0" borderId="87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178" fontId="34" fillId="0" borderId="67" xfId="0" applyNumberFormat="1" applyFont="1" applyBorder="1" applyAlignment="1">
      <alignment horizontal="center" vertical="center"/>
    </xf>
    <xf numFmtId="178" fontId="34" fillId="0" borderId="71" xfId="0" applyNumberFormat="1" applyFont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4" fillId="38" borderId="32" xfId="0" applyFont="1" applyFill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96" fillId="0" borderId="21" xfId="0" applyFont="1" applyFill="1" applyBorder="1" applyAlignment="1">
      <alignment horizontal="center" vertical="center"/>
    </xf>
    <xf numFmtId="1" fontId="96" fillId="0" borderId="35" xfId="0" applyNumberFormat="1" applyFont="1" applyBorder="1" applyAlignment="1">
      <alignment horizontal="center" vertical="center"/>
    </xf>
    <xf numFmtId="1" fontId="130" fillId="0" borderId="34" xfId="0" applyNumberFormat="1" applyFont="1" applyBorder="1" applyAlignment="1">
      <alignment horizontal="center" vertical="center"/>
    </xf>
    <xf numFmtId="1" fontId="96" fillId="0" borderId="72" xfId="0" applyNumberFormat="1" applyFont="1" applyFill="1" applyBorder="1" applyAlignment="1">
      <alignment horizontal="center"/>
    </xf>
    <xf numFmtId="0" fontId="132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115" fillId="0" borderId="11" xfId="0" applyNumberFormat="1" applyFont="1" applyBorder="1" applyAlignment="1">
      <alignment horizontal="center" vertical="center"/>
    </xf>
    <xf numFmtId="1" fontId="114" fillId="0" borderId="23" xfId="0" applyNumberFormat="1" applyFont="1" applyFill="1" applyBorder="1" applyAlignment="1">
      <alignment horizontal="center" vertical="center"/>
    </xf>
    <xf numFmtId="1" fontId="101" fillId="0" borderId="21" xfId="0" applyNumberFormat="1" applyFont="1" applyBorder="1" applyAlignment="1">
      <alignment horizontal="center" vertical="center"/>
    </xf>
    <xf numFmtId="1" fontId="116" fillId="0" borderId="81" xfId="0" applyNumberFormat="1" applyFont="1" applyFill="1" applyBorder="1" applyAlignment="1">
      <alignment horizontal="center" vertical="center"/>
    </xf>
    <xf numFmtId="0" fontId="96" fillId="34" borderId="35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4" fillId="0" borderId="35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0" borderId="36" xfId="0" applyFont="1" applyFill="1" applyBorder="1" applyAlignment="1">
      <alignment horizontal="center" vertical="center"/>
    </xf>
    <xf numFmtId="0" fontId="94" fillId="0" borderId="77" xfId="0" applyFont="1" applyFill="1" applyBorder="1" applyAlignment="1">
      <alignment horizontal="center" vertical="center" wrapText="1"/>
    </xf>
    <xf numFmtId="0" fontId="96" fillId="0" borderId="32" xfId="0" applyFont="1" applyFill="1" applyBorder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42" xfId="0" applyFont="1" applyFill="1" applyBorder="1" applyAlignment="1">
      <alignment horizontal="center" vertical="center"/>
    </xf>
    <xf numFmtId="0" fontId="96" fillId="0" borderId="34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1" fontId="94" fillId="0" borderId="0" xfId="0" applyNumberFormat="1" applyFont="1" applyFill="1" applyAlignment="1">
      <alignment horizontal="center" vertical="center"/>
    </xf>
    <xf numFmtId="178" fontId="94" fillId="0" borderId="62" xfId="0" applyNumberFormat="1" applyFont="1" applyBorder="1" applyAlignment="1">
      <alignment horizontal="center" vertical="center"/>
    </xf>
    <xf numFmtId="0" fontId="96" fillId="34" borderId="3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6" fillId="34" borderId="16" xfId="0" applyFont="1" applyFill="1" applyBorder="1" applyAlignment="1">
      <alignment horizontal="center" vertical="center"/>
    </xf>
    <xf numFmtId="1" fontId="27" fillId="0" borderId="36" xfId="0" applyNumberFormat="1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1" fontId="131" fillId="0" borderId="75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" fontId="109" fillId="0" borderId="20" xfId="0" applyNumberFormat="1" applyFon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79" fillId="0" borderId="68" xfId="0" applyFont="1" applyBorder="1" applyAlignment="1">
      <alignment horizontal="center" vertical="center"/>
    </xf>
    <xf numFmtId="0" fontId="94" fillId="0" borderId="75" xfId="0" applyFont="1" applyBorder="1" applyAlignment="1">
      <alignment horizontal="center" vertical="center"/>
    </xf>
    <xf numFmtId="1" fontId="94" fillId="0" borderId="53" xfId="0" applyNumberFormat="1" applyFont="1" applyBorder="1" applyAlignment="1">
      <alignment horizontal="center" vertical="center"/>
    </xf>
    <xf numFmtId="1" fontId="94" fillId="0" borderId="10" xfId="0" applyNumberFormat="1" applyFont="1" applyBorder="1" applyAlignment="1">
      <alignment horizontal="center" vertical="center"/>
    </xf>
    <xf numFmtId="1" fontId="109" fillId="0" borderId="10" xfId="0" applyNumberFormat="1" applyFont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" fontId="101" fillId="0" borderId="34" xfId="0" applyNumberFormat="1" applyFont="1" applyBorder="1" applyAlignment="1">
      <alignment horizontal="center" vertical="center"/>
    </xf>
    <xf numFmtId="0" fontId="129" fillId="0" borderId="33" xfId="0" applyFont="1" applyBorder="1" applyAlignment="1">
      <alignment horizontal="center" vertical="center"/>
    </xf>
    <xf numFmtId="0" fontId="96" fillId="38" borderId="58" xfId="0" applyFont="1" applyFill="1" applyBorder="1" applyAlignment="1">
      <alignment horizontal="center" vertical="center"/>
    </xf>
    <xf numFmtId="0" fontId="96" fillId="0" borderId="67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1" fontId="79" fillId="0" borderId="18" xfId="0" applyNumberFormat="1" applyFont="1" applyBorder="1" applyAlignment="1">
      <alignment horizontal="center" vertical="center"/>
    </xf>
    <xf numFmtId="1" fontId="79" fillId="0" borderId="11" xfId="0" applyNumberFormat="1" applyFont="1" applyBorder="1" applyAlignment="1">
      <alignment horizontal="center" vertical="center"/>
    </xf>
    <xf numFmtId="1" fontId="110" fillId="0" borderId="11" xfId="0" applyNumberFormat="1" applyFont="1" applyBorder="1" applyAlignment="1">
      <alignment horizontal="center" vertical="center"/>
    </xf>
    <xf numFmtId="1" fontId="110" fillId="0" borderId="84" xfId="0" applyNumberFormat="1" applyFont="1" applyBorder="1" applyAlignment="1">
      <alignment horizontal="center" vertical="center"/>
    </xf>
    <xf numFmtId="0" fontId="96" fillId="0" borderId="67" xfId="0" applyFont="1" applyBorder="1" applyAlignment="1">
      <alignment horizontal="center" vertical="center"/>
    </xf>
    <xf numFmtId="0" fontId="96" fillId="0" borderId="68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4" fillId="0" borderId="70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64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/>
    </xf>
    <xf numFmtId="0" fontId="96" fillId="0" borderId="63" xfId="0" applyFont="1" applyBorder="1" applyAlignment="1">
      <alignment horizontal="center"/>
    </xf>
    <xf numFmtId="0" fontId="96" fillId="0" borderId="58" xfId="0" applyFont="1" applyFill="1" applyBorder="1" applyAlignment="1">
      <alignment horizontal="center"/>
    </xf>
    <xf numFmtId="0" fontId="79" fillId="0" borderId="32" xfId="0" applyFont="1" applyBorder="1" applyAlignment="1">
      <alignment horizontal="center" vertical="center"/>
    </xf>
    <xf numFmtId="1" fontId="94" fillId="0" borderId="83" xfId="0" applyNumberFormat="1" applyFont="1" applyBorder="1" applyAlignment="1">
      <alignment horizontal="center" vertical="center" wrapText="1"/>
    </xf>
    <xf numFmtId="1" fontId="34" fillId="0" borderId="79" xfId="0" applyNumberFormat="1" applyFont="1" applyBorder="1" applyAlignment="1">
      <alignment horizontal="center" vertical="center"/>
    </xf>
    <xf numFmtId="1" fontId="94" fillId="0" borderId="50" xfId="0" applyNumberFormat="1" applyFont="1" applyFill="1" applyBorder="1" applyAlignment="1">
      <alignment horizontal="center" vertical="center"/>
    </xf>
    <xf numFmtId="1" fontId="99" fillId="0" borderId="32" xfId="0" applyNumberFormat="1" applyFont="1" applyBorder="1" applyAlignment="1">
      <alignment horizontal="center" vertical="center"/>
    </xf>
    <xf numFmtId="1" fontId="101" fillId="0" borderId="32" xfId="0" applyNumberFormat="1" applyFont="1" applyFill="1" applyBorder="1" applyAlignment="1">
      <alignment horizontal="center" vertical="center"/>
    </xf>
    <xf numFmtId="1" fontId="34" fillId="0" borderId="32" xfId="0" applyNumberFormat="1" applyFont="1" applyBorder="1" applyAlignment="1">
      <alignment horizontal="center" vertical="center"/>
    </xf>
    <xf numFmtId="0" fontId="134" fillId="0" borderId="8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9" fillId="0" borderId="87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178" fontId="94" fillId="0" borderId="63" xfId="0" applyNumberFormat="1" applyFont="1" applyBorder="1" applyAlignment="1">
      <alignment horizontal="center" vertical="center"/>
    </xf>
    <xf numFmtId="0" fontId="135" fillId="0" borderId="46" xfId="0" applyFont="1" applyBorder="1" applyAlignment="1">
      <alignment horizontal="center" vertical="center"/>
    </xf>
    <xf numFmtId="0" fontId="135" fillId="0" borderId="52" xfId="0" applyFont="1" applyBorder="1" applyAlignment="1">
      <alignment horizontal="center" vertical="center"/>
    </xf>
    <xf numFmtId="0" fontId="136" fillId="0" borderId="57" xfId="0" applyFont="1" applyBorder="1" applyAlignment="1">
      <alignment horizontal="center" vertical="center"/>
    </xf>
    <xf numFmtId="1" fontId="96" fillId="0" borderId="56" xfId="0" applyNumberFormat="1" applyFont="1" applyBorder="1" applyAlignment="1">
      <alignment horizontal="center" vertical="center"/>
    </xf>
    <xf numFmtId="1" fontId="96" fillId="0" borderId="38" xfId="0" applyNumberFormat="1" applyFont="1" applyBorder="1" applyAlignment="1">
      <alignment horizontal="center" vertical="center"/>
    </xf>
    <xf numFmtId="1" fontId="94" fillId="0" borderId="98" xfId="0" applyNumberFormat="1" applyFont="1" applyBorder="1" applyAlignment="1">
      <alignment horizontal="center" vertical="center"/>
    </xf>
    <xf numFmtId="1" fontId="94" fillId="0" borderId="99" xfId="0" applyNumberFormat="1" applyFont="1" applyBorder="1" applyAlignment="1">
      <alignment horizontal="center" vertical="center"/>
    </xf>
    <xf numFmtId="1" fontId="99" fillId="0" borderId="83" xfId="0" applyNumberFormat="1" applyFont="1" applyBorder="1" applyAlignment="1">
      <alignment horizontal="center" vertical="center"/>
    </xf>
    <xf numFmtId="0" fontId="34" fillId="0" borderId="77" xfId="0" applyNumberFormat="1" applyFont="1" applyBorder="1" applyAlignment="1">
      <alignment horizontal="center" vertical="center"/>
    </xf>
    <xf numFmtId="0" fontId="96" fillId="0" borderId="4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96" fillId="0" borderId="62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96" fillId="0" borderId="64" xfId="0" applyFont="1" applyFill="1" applyBorder="1" applyAlignment="1">
      <alignment horizontal="center"/>
    </xf>
    <xf numFmtId="0" fontId="96" fillId="0" borderId="76" xfId="0" applyFont="1" applyFill="1" applyBorder="1" applyAlignment="1">
      <alignment horizontal="center"/>
    </xf>
    <xf numFmtId="0" fontId="96" fillId="38" borderId="77" xfId="0" applyFont="1" applyFill="1" applyBorder="1" applyAlignment="1">
      <alignment horizontal="center" vertical="center"/>
    </xf>
    <xf numFmtId="0" fontId="96" fillId="38" borderId="42" xfId="0" applyFont="1" applyFill="1" applyBorder="1" applyAlignment="1">
      <alignment horizontal="center" vertical="center"/>
    </xf>
    <xf numFmtId="0" fontId="96" fillId="38" borderId="20" xfId="0" applyFont="1" applyFill="1" applyBorder="1" applyAlignment="1">
      <alignment horizontal="center" vertical="center"/>
    </xf>
    <xf numFmtId="0" fontId="96" fillId="38" borderId="34" xfId="0" applyFont="1" applyFill="1" applyBorder="1" applyAlignment="1">
      <alignment horizontal="center" vertical="center"/>
    </xf>
    <xf numFmtId="0" fontId="96" fillId="38" borderId="22" xfId="0" applyFont="1" applyFill="1" applyBorder="1" applyAlignment="1">
      <alignment horizontal="center" vertical="center"/>
    </xf>
    <xf numFmtId="0" fontId="96" fillId="38" borderId="21" xfId="0" applyFont="1" applyFill="1" applyBorder="1" applyAlignment="1">
      <alignment horizontal="center" vertical="center"/>
    </xf>
    <xf numFmtId="0" fontId="96" fillId="38" borderId="0" xfId="0" applyFont="1" applyFill="1" applyBorder="1" applyAlignment="1">
      <alignment horizontal="center" vertical="center"/>
    </xf>
    <xf numFmtId="0" fontId="96" fillId="38" borderId="64" xfId="0" applyFont="1" applyFill="1" applyBorder="1" applyAlignment="1">
      <alignment horizontal="center" vertical="center"/>
    </xf>
    <xf numFmtId="0" fontId="96" fillId="38" borderId="67" xfId="0" applyFont="1" applyFill="1" applyBorder="1" applyAlignment="1">
      <alignment horizontal="center" vertical="center"/>
    </xf>
    <xf numFmtId="0" fontId="96" fillId="38" borderId="63" xfId="0" applyFont="1" applyFill="1" applyBorder="1" applyAlignment="1">
      <alignment horizontal="center" vertical="center"/>
    </xf>
    <xf numFmtId="0" fontId="94" fillId="38" borderId="77" xfId="0" applyFont="1" applyFill="1" applyBorder="1" applyAlignment="1">
      <alignment horizontal="center" vertical="center"/>
    </xf>
    <xf numFmtId="0" fontId="94" fillId="38" borderId="86" xfId="0" applyFont="1" applyFill="1" applyBorder="1" applyAlignment="1">
      <alignment horizontal="center" vertical="center"/>
    </xf>
    <xf numFmtId="0" fontId="94" fillId="38" borderId="63" xfId="0" applyFont="1" applyFill="1" applyBorder="1" applyAlignment="1">
      <alignment horizontal="center" vertical="center"/>
    </xf>
    <xf numFmtId="0" fontId="94" fillId="38" borderId="42" xfId="0" applyFont="1" applyFill="1" applyBorder="1" applyAlignment="1">
      <alignment horizontal="center" vertical="center"/>
    </xf>
    <xf numFmtId="0" fontId="94" fillId="38" borderId="58" xfId="0" applyFont="1" applyFill="1" applyBorder="1" applyAlignment="1">
      <alignment horizontal="center" vertical="center"/>
    </xf>
    <xf numFmtId="0" fontId="96" fillId="38" borderId="43" xfId="0" applyFont="1" applyFill="1" applyBorder="1" applyAlignment="1">
      <alignment horizontal="center" vertical="center"/>
    </xf>
    <xf numFmtId="0" fontId="96" fillId="34" borderId="33" xfId="0" applyFont="1" applyFill="1" applyBorder="1" applyAlignment="1">
      <alignment horizontal="center"/>
    </xf>
    <xf numFmtId="0" fontId="135" fillId="0" borderId="56" xfId="0" applyFont="1" applyBorder="1" applyAlignment="1">
      <alignment horizontal="center" vertical="center"/>
    </xf>
    <xf numFmtId="0" fontId="135" fillId="0" borderId="57" xfId="0" applyFont="1" applyBorder="1" applyAlignment="1">
      <alignment horizontal="center" vertical="center"/>
    </xf>
    <xf numFmtId="0" fontId="96" fillId="38" borderId="72" xfId="0" applyFont="1" applyFill="1" applyBorder="1" applyAlignment="1">
      <alignment horizontal="center" vertical="center"/>
    </xf>
    <xf numFmtId="0" fontId="94" fillId="38" borderId="65" xfId="0" applyFont="1" applyFill="1" applyBorder="1" applyAlignment="1">
      <alignment horizontal="center" vertical="center"/>
    </xf>
    <xf numFmtId="0" fontId="94" fillId="38" borderId="72" xfId="0" applyFont="1" applyFill="1" applyBorder="1" applyAlignment="1">
      <alignment horizontal="center" vertical="center"/>
    </xf>
    <xf numFmtId="0" fontId="94" fillId="38" borderId="16" xfId="0" applyFont="1" applyFill="1" applyBorder="1" applyAlignment="1">
      <alignment horizontal="center" vertical="center"/>
    </xf>
    <xf numFmtId="1" fontId="96" fillId="0" borderId="53" xfId="0" applyNumberFormat="1" applyFont="1" applyBorder="1" applyAlignment="1">
      <alignment horizontal="center" vertical="center"/>
    </xf>
    <xf numFmtId="1" fontId="96" fillId="0" borderId="10" xfId="0" applyNumberFormat="1" applyFont="1" applyBorder="1" applyAlignment="1">
      <alignment horizontal="center" vertical="center"/>
    </xf>
    <xf numFmtId="0" fontId="96" fillId="38" borderId="62" xfId="0" applyFont="1" applyFill="1" applyBorder="1" applyAlignment="1">
      <alignment horizontal="center" vertical="center"/>
    </xf>
    <xf numFmtId="1" fontId="135" fillId="0" borderId="56" xfId="0" applyNumberFormat="1" applyFont="1" applyFill="1" applyBorder="1" applyAlignment="1">
      <alignment horizontal="center" vertical="center"/>
    </xf>
    <xf numFmtId="1" fontId="135" fillId="0" borderId="57" xfId="0" applyNumberFormat="1" applyFont="1" applyBorder="1" applyAlignment="1">
      <alignment horizontal="center" vertical="center"/>
    </xf>
    <xf numFmtId="1" fontId="135" fillId="0" borderId="51" xfId="0" applyNumberFormat="1" applyFont="1" applyBorder="1" applyAlignment="1">
      <alignment horizontal="center" vertical="center"/>
    </xf>
    <xf numFmtId="1" fontId="96" fillId="0" borderId="98" xfId="0" applyNumberFormat="1" applyFont="1" applyBorder="1" applyAlignment="1">
      <alignment horizontal="center" vertical="center"/>
    </xf>
    <xf numFmtId="1" fontId="96" fillId="0" borderId="79" xfId="0" applyNumberFormat="1" applyFont="1" applyBorder="1" applyAlignment="1">
      <alignment horizontal="center" vertical="center"/>
    </xf>
    <xf numFmtId="1" fontId="96" fillId="0" borderId="50" xfId="0" applyNumberFormat="1" applyFont="1" applyBorder="1" applyAlignment="1">
      <alignment horizontal="center" vertical="center"/>
    </xf>
    <xf numFmtId="0" fontId="135" fillId="0" borderId="60" xfId="0" applyFont="1" applyBorder="1" applyAlignment="1">
      <alignment horizontal="center" vertical="center"/>
    </xf>
    <xf numFmtId="0" fontId="129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96" fillId="0" borderId="62" xfId="0" applyFont="1" applyBorder="1" applyAlignment="1">
      <alignment horizontal="center"/>
    </xf>
    <xf numFmtId="1" fontId="96" fillId="0" borderId="15" xfId="0" applyNumberFormat="1" applyFont="1" applyFill="1" applyBorder="1" applyAlignment="1">
      <alignment horizontal="center"/>
    </xf>
    <xf numFmtId="0" fontId="96" fillId="0" borderId="33" xfId="0" applyFont="1" applyFill="1" applyBorder="1" applyAlignment="1">
      <alignment horizontal="center"/>
    </xf>
    <xf numFmtId="0" fontId="96" fillId="38" borderId="15" xfId="0" applyFont="1" applyFill="1" applyBorder="1" applyAlignment="1">
      <alignment horizontal="center" vertical="center"/>
    </xf>
    <xf numFmtId="1" fontId="97" fillId="0" borderId="16" xfId="0" applyNumberFormat="1" applyFont="1" applyBorder="1" applyAlignment="1">
      <alignment horizontal="center" vertical="center"/>
    </xf>
    <xf numFmtId="1" fontId="99" fillId="0" borderId="33" xfId="0" applyNumberFormat="1" applyFont="1" applyFill="1" applyBorder="1" applyAlignment="1">
      <alignment horizontal="center" vertical="center"/>
    </xf>
    <xf numFmtId="1" fontId="96" fillId="0" borderId="65" xfId="0" applyNumberFormat="1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96" fillId="38" borderId="65" xfId="0" applyFont="1" applyFill="1" applyBorder="1" applyAlignment="1">
      <alignment horizontal="center" vertical="center"/>
    </xf>
    <xf numFmtId="1" fontId="97" fillId="0" borderId="63" xfId="0" applyNumberFormat="1" applyFont="1" applyBorder="1" applyAlignment="1">
      <alignment horizontal="center" vertical="center"/>
    </xf>
    <xf numFmtId="1" fontId="27" fillId="0" borderId="21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96" fillId="0" borderId="71" xfId="0" applyFont="1" applyBorder="1" applyAlignment="1">
      <alignment horizontal="center"/>
    </xf>
    <xf numFmtId="1" fontId="130" fillId="0" borderId="21" xfId="0" applyNumberFormat="1" applyFon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1" fontId="99" fillId="0" borderId="76" xfId="0" applyNumberFormat="1" applyFont="1" applyFill="1" applyBorder="1" applyAlignment="1">
      <alignment horizontal="center" vertical="center"/>
    </xf>
    <xf numFmtId="0" fontId="96" fillId="0" borderId="74" xfId="0" applyFont="1" applyBorder="1" applyAlignment="1">
      <alignment horizontal="center"/>
    </xf>
    <xf numFmtId="0" fontId="96" fillId="0" borderId="73" xfId="0" applyFont="1" applyBorder="1" applyAlignment="1">
      <alignment horizontal="center"/>
    </xf>
    <xf numFmtId="0" fontId="101" fillId="0" borderId="82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/>
    </xf>
    <xf numFmtId="0" fontId="94" fillId="0" borderId="20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96" fillId="38" borderId="43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30" fillId="0" borderId="62" xfId="0" applyFont="1" applyBorder="1" applyAlignment="1">
      <alignment horizontal="center" vertical="center"/>
    </xf>
    <xf numFmtId="0" fontId="99" fillId="0" borderId="83" xfId="0" applyFont="1" applyBorder="1" applyAlignment="1">
      <alignment horizontal="center" vertical="center"/>
    </xf>
    <xf numFmtId="0" fontId="130" fillId="0" borderId="16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8" fillId="0" borderId="0" xfId="0" applyFont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107" fillId="0" borderId="7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22" fillId="0" borderId="86" xfId="0" applyFont="1" applyBorder="1" applyAlignment="1">
      <alignment horizontal="center" vertical="center"/>
    </xf>
    <xf numFmtId="178" fontId="101" fillId="0" borderId="52" xfId="0" applyNumberFormat="1" applyFont="1" applyBorder="1" applyAlignment="1">
      <alignment horizontal="center" vertical="center"/>
    </xf>
    <xf numFmtId="0" fontId="109" fillId="0" borderId="86" xfId="0" applyFont="1" applyBorder="1" applyAlignment="1">
      <alignment horizontal="center" vertical="center"/>
    </xf>
    <xf numFmtId="0" fontId="139" fillId="0" borderId="60" xfId="0" applyFont="1" applyBorder="1" applyAlignment="1">
      <alignment horizontal="center" vertical="center"/>
    </xf>
    <xf numFmtId="0" fontId="139" fillId="0" borderId="5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139" fillId="0" borderId="46" xfId="0" applyFont="1" applyBorder="1" applyAlignment="1">
      <alignment horizontal="center" vertical="center"/>
    </xf>
    <xf numFmtId="1" fontId="79" fillId="0" borderId="53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/>
    </xf>
    <xf numFmtId="1" fontId="110" fillId="0" borderId="10" xfId="0" applyNumberFormat="1" applyFont="1" applyBorder="1" applyAlignment="1">
      <alignment horizontal="center" vertical="center"/>
    </xf>
    <xf numFmtId="1" fontId="110" fillId="0" borderId="54" xfId="0" applyNumberFormat="1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94" fillId="0" borderId="74" xfId="0" applyFont="1" applyBorder="1" applyAlignment="1">
      <alignment horizontal="center" vertical="center"/>
    </xf>
    <xf numFmtId="0" fontId="139" fillId="0" borderId="14" xfId="0" applyFont="1" applyBorder="1" applyAlignment="1">
      <alignment horizontal="center" vertical="center"/>
    </xf>
    <xf numFmtId="0" fontId="140" fillId="0" borderId="57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4" fillId="0" borderId="69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6" fillId="0" borderId="71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2" xfId="0" applyFont="1" applyBorder="1" applyAlignment="1">
      <alignment horizontal="center" vertical="center"/>
    </xf>
    <xf numFmtId="0" fontId="98" fillId="0" borderId="79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178" fontId="27" fillId="0" borderId="42" xfId="0" applyNumberFormat="1" applyFont="1" applyBorder="1" applyAlignment="1">
      <alignment horizontal="center" vertical="center"/>
    </xf>
    <xf numFmtId="178" fontId="34" fillId="0" borderId="16" xfId="0" applyNumberFormat="1" applyFon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97" fillId="0" borderId="42" xfId="0" applyNumberFormat="1" applyFont="1" applyBorder="1" applyAlignment="1">
      <alignment horizontal="center" vertical="center"/>
    </xf>
    <xf numFmtId="1" fontId="139" fillId="0" borderId="60" xfId="0" applyNumberFormat="1" applyFont="1" applyFill="1" applyBorder="1" applyAlignment="1">
      <alignment horizontal="center" vertical="center"/>
    </xf>
    <xf numFmtId="178" fontId="139" fillId="0" borderId="52" xfId="0" applyNumberFormat="1" applyFont="1" applyBorder="1" applyAlignment="1">
      <alignment horizontal="center" vertical="center"/>
    </xf>
    <xf numFmtId="0" fontId="139" fillId="0" borderId="57" xfId="0" applyFont="1" applyBorder="1" applyAlignment="1">
      <alignment horizontal="center" vertical="center"/>
    </xf>
    <xf numFmtId="0" fontId="139" fillId="0" borderId="56" xfId="0" applyFont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107" fillId="0" borderId="58" xfId="0" applyFont="1" applyBorder="1" applyAlignment="1">
      <alignment horizontal="center" vertical="center"/>
    </xf>
    <xf numFmtId="0" fontId="96" fillId="0" borderId="75" xfId="0" applyFont="1" applyFill="1" applyBorder="1" applyAlignment="1">
      <alignment horizontal="center" vertical="center"/>
    </xf>
    <xf numFmtId="0" fontId="96" fillId="34" borderId="75" xfId="0" applyFont="1" applyFill="1" applyBorder="1" applyAlignment="1">
      <alignment horizontal="center" vertical="center"/>
    </xf>
    <xf numFmtId="0" fontId="96" fillId="34" borderId="76" xfId="0" applyFont="1" applyFill="1" applyBorder="1" applyAlignment="1">
      <alignment horizontal="center" vertical="center"/>
    </xf>
    <xf numFmtId="0" fontId="94" fillId="0" borderId="72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141" fillId="0" borderId="61" xfId="0" applyFont="1" applyBorder="1" applyAlignment="1">
      <alignment horizontal="center" vertical="center"/>
    </xf>
    <xf numFmtId="0" fontId="139" fillId="0" borderId="31" xfId="0" applyFont="1" applyBorder="1" applyAlignment="1">
      <alignment horizontal="center" vertical="center"/>
    </xf>
    <xf numFmtId="0" fontId="94" fillId="0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139" fillId="0" borderId="84" xfId="0" applyFont="1" applyBorder="1" applyAlignment="1">
      <alignment horizontal="center" vertical="center"/>
    </xf>
    <xf numFmtId="0" fontId="139" fillId="0" borderId="30" xfId="0" applyFont="1" applyBorder="1" applyAlignment="1">
      <alignment horizontal="center" vertical="center"/>
    </xf>
    <xf numFmtId="0" fontId="139" fillId="0" borderId="55" xfId="0" applyFont="1" applyBorder="1" applyAlignment="1">
      <alignment horizontal="center" vertical="center"/>
    </xf>
    <xf numFmtId="0" fontId="139" fillId="0" borderId="27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142" fillId="0" borderId="57" xfId="0" applyFont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101" fillId="0" borderId="52" xfId="0" applyFont="1" applyBorder="1" applyAlignment="1">
      <alignment horizontal="center" vertical="center"/>
    </xf>
    <xf numFmtId="0" fontId="139" fillId="0" borderId="53" xfId="0" applyFont="1" applyBorder="1" applyAlignment="1">
      <alignment horizontal="center" vertical="center"/>
    </xf>
    <xf numFmtId="0" fontId="139" fillId="0" borderId="51" xfId="0" applyFont="1" applyBorder="1" applyAlignment="1">
      <alignment horizontal="center" vertical="center"/>
    </xf>
    <xf numFmtId="0" fontId="139" fillId="0" borderId="29" xfId="0" applyFont="1" applyBorder="1" applyAlignment="1">
      <alignment horizontal="center" vertical="center"/>
    </xf>
    <xf numFmtId="0" fontId="139" fillId="0" borderId="54" xfId="0" applyFont="1" applyBorder="1" applyAlignment="1">
      <alignment horizontal="center" vertical="center"/>
    </xf>
    <xf numFmtId="0" fontId="140" fillId="0" borderId="72" xfId="0" applyFont="1" applyBorder="1" applyAlignment="1">
      <alignment horizontal="center" vertical="center"/>
    </xf>
    <xf numFmtId="0" fontId="140" fillId="0" borderId="51" xfId="0" applyFont="1" applyBorder="1" applyAlignment="1">
      <alignment horizontal="center" vertical="center"/>
    </xf>
    <xf numFmtId="1" fontId="94" fillId="0" borderId="34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73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94" fillId="0" borderId="69" xfId="0" applyFont="1" applyBorder="1" applyAlignment="1">
      <alignment horizontal="center" vertical="center"/>
    </xf>
    <xf numFmtId="0" fontId="94" fillId="0" borderId="87" xfId="0" applyFont="1" applyBorder="1" applyAlignment="1">
      <alignment horizontal="center" vertical="center"/>
    </xf>
    <xf numFmtId="1" fontId="96" fillId="0" borderId="0" xfId="0" applyNumberFormat="1" applyFont="1" applyFill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6" fillId="0" borderId="70" xfId="0" applyFont="1" applyBorder="1" applyAlignment="1">
      <alignment horizontal="center" vertical="center"/>
    </xf>
    <xf numFmtId="0" fontId="96" fillId="0" borderId="71" xfId="0" applyFont="1" applyBorder="1" applyAlignment="1">
      <alignment horizontal="center" vertical="center"/>
    </xf>
    <xf numFmtId="0" fontId="96" fillId="0" borderId="69" xfId="0" applyFont="1" applyBorder="1" applyAlignment="1">
      <alignment horizontal="center" vertical="center"/>
    </xf>
    <xf numFmtId="0" fontId="96" fillId="0" borderId="67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2" xfId="0" applyFont="1" applyBorder="1" applyAlignment="1">
      <alignment horizontal="center" vertical="center"/>
    </xf>
    <xf numFmtId="0" fontId="96" fillId="0" borderId="82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94" fillId="0" borderId="73" xfId="0" applyFont="1" applyBorder="1" applyAlignment="1">
      <alignment horizontal="center" vertical="center"/>
    </xf>
    <xf numFmtId="0" fontId="94" fillId="0" borderId="63" xfId="0" applyFont="1" applyBorder="1" applyAlignment="1">
      <alignment horizontal="center" vertical="center"/>
    </xf>
    <xf numFmtId="0" fontId="139" fillId="0" borderId="48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41" fillId="0" borderId="60" xfId="0" applyFont="1" applyBorder="1" applyAlignment="1">
      <alignment horizontal="center" vertical="center"/>
    </xf>
    <xf numFmtId="0" fontId="130" fillId="0" borderId="52" xfId="0" applyFont="1" applyBorder="1" applyAlignment="1">
      <alignment horizontal="center" vertical="center"/>
    </xf>
    <xf numFmtId="0" fontId="96" fillId="0" borderId="77" xfId="0" applyFont="1" applyBorder="1" applyAlignment="1">
      <alignment horizontal="center" vertical="center" wrapText="1"/>
    </xf>
    <xf numFmtId="0" fontId="142" fillId="0" borderId="65" xfId="0" applyFont="1" applyBorder="1" applyAlignment="1">
      <alignment horizontal="center" vertical="center"/>
    </xf>
    <xf numFmtId="0" fontId="142" fillId="0" borderId="42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39" fillId="0" borderId="38" xfId="0" applyFont="1" applyBorder="1" applyAlignment="1">
      <alignment horizontal="center" vertical="center"/>
    </xf>
    <xf numFmtId="0" fontId="140" fillId="0" borderId="55" xfId="0" applyFont="1" applyBorder="1" applyAlignment="1">
      <alignment horizontal="center" vertical="center"/>
    </xf>
    <xf numFmtId="0" fontId="141" fillId="0" borderId="52" xfId="0" applyFont="1" applyBorder="1" applyAlignment="1">
      <alignment horizontal="center" vertical="center"/>
    </xf>
    <xf numFmtId="0" fontId="142" fillId="0" borderId="52" xfId="0" applyFont="1" applyBorder="1" applyAlignment="1">
      <alignment horizontal="center" vertical="center"/>
    </xf>
    <xf numFmtId="0" fontId="94" fillId="38" borderId="33" xfId="0" applyFont="1" applyFill="1" applyBorder="1" applyAlignment="1">
      <alignment horizontal="center" vertical="center"/>
    </xf>
    <xf numFmtId="0" fontId="94" fillId="38" borderId="34" xfId="0" applyFont="1" applyFill="1" applyBorder="1" applyAlignment="1">
      <alignment horizontal="center" vertical="center"/>
    </xf>
    <xf numFmtId="0" fontId="94" fillId="38" borderId="43" xfId="0" applyFont="1" applyFill="1" applyBorder="1" applyAlignment="1">
      <alignment horizontal="center" vertical="center"/>
    </xf>
    <xf numFmtId="0" fontId="94" fillId="38" borderId="71" xfId="0" applyFont="1" applyFill="1" applyBorder="1" applyAlignment="1">
      <alignment horizontal="center" vertical="center"/>
    </xf>
    <xf numFmtId="0" fontId="94" fillId="38" borderId="15" xfId="0" applyFont="1" applyFill="1" applyBorder="1" applyAlignment="1">
      <alignment horizontal="center" vertical="center"/>
    </xf>
    <xf numFmtId="0" fontId="94" fillId="38" borderId="62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96" fillId="0" borderId="66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79" fillId="0" borderId="83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99" fillId="0" borderId="99" xfId="0" applyFont="1" applyBorder="1" applyAlignment="1">
      <alignment horizontal="center" vertical="center"/>
    </xf>
    <xf numFmtId="0" fontId="129" fillId="0" borderId="32" xfId="0" applyFont="1" applyBorder="1" applyAlignment="1">
      <alignment horizontal="center" vertical="center"/>
    </xf>
    <xf numFmtId="0" fontId="141" fillId="0" borderId="46" xfId="0" applyFont="1" applyBorder="1" applyAlignment="1">
      <alignment horizontal="center" vertical="center"/>
    </xf>
    <xf numFmtId="0" fontId="139" fillId="0" borderId="15" xfId="0" applyFont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143" fillId="0" borderId="0" xfId="0" applyFont="1" applyAlignment="1">
      <alignment horizontal="center" vertical="center"/>
    </xf>
    <xf numFmtId="0" fontId="98" fillId="0" borderId="50" xfId="0" applyFont="1" applyBorder="1" applyAlignment="1">
      <alignment horizontal="center" vertical="center"/>
    </xf>
    <xf numFmtId="0" fontId="101" fillId="0" borderId="44" xfId="0" applyFont="1" applyBorder="1" applyAlignment="1">
      <alignment horizontal="center" vertical="center"/>
    </xf>
    <xf numFmtId="0" fontId="143" fillId="0" borderId="82" xfId="0" applyFont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133" fillId="38" borderId="82" xfId="0" applyFont="1" applyFill="1" applyBorder="1" applyAlignment="1">
      <alignment horizontal="center" vertical="center"/>
    </xf>
    <xf numFmtId="0" fontId="133" fillId="38" borderId="66" xfId="0" applyFont="1" applyFill="1" applyBorder="1" applyAlignment="1">
      <alignment horizontal="center" vertical="center"/>
    </xf>
    <xf numFmtId="0" fontId="133" fillId="38" borderId="83" xfId="0" applyFont="1" applyFill="1" applyBorder="1" applyAlignment="1">
      <alignment horizontal="center" vertical="center"/>
    </xf>
    <xf numFmtId="0" fontId="144" fillId="0" borderId="70" xfId="0" applyFont="1" applyBorder="1" applyAlignment="1">
      <alignment horizontal="center" vertical="center"/>
    </xf>
    <xf numFmtId="0" fontId="144" fillId="0" borderId="68" xfId="0" applyFont="1" applyBorder="1" applyAlignment="1">
      <alignment horizontal="center" vertical="center"/>
    </xf>
    <xf numFmtId="0" fontId="144" fillId="0" borderId="71" xfId="0" applyFont="1" applyBorder="1" applyAlignment="1">
      <alignment horizontal="center" vertical="center"/>
    </xf>
    <xf numFmtId="0" fontId="144" fillId="0" borderId="37" xfId="0" applyFont="1" applyBorder="1" applyAlignment="1">
      <alignment horizontal="center" vertical="center"/>
    </xf>
    <xf numFmtId="0" fontId="144" fillId="0" borderId="69" xfId="0" applyFont="1" applyBorder="1" applyAlignment="1">
      <alignment horizontal="center" vertical="center"/>
    </xf>
    <xf numFmtId="0" fontId="144" fillId="0" borderId="87" xfId="0" applyFont="1" applyBorder="1" applyAlignment="1">
      <alignment horizontal="center" vertical="center"/>
    </xf>
    <xf numFmtId="0" fontId="116" fillId="6" borderId="82" xfId="0" applyFont="1" applyFill="1" applyBorder="1" applyAlignment="1">
      <alignment horizontal="center" vertical="center"/>
    </xf>
    <xf numFmtId="0" fontId="116" fillId="6" borderId="66" xfId="0" applyFont="1" applyFill="1" applyBorder="1" applyAlignment="1">
      <alignment horizontal="center" vertical="center"/>
    </xf>
    <xf numFmtId="0" fontId="116" fillId="6" borderId="83" xfId="0" applyFont="1" applyFill="1" applyBorder="1" applyAlignment="1">
      <alignment horizontal="center" vertical="center"/>
    </xf>
    <xf numFmtId="0" fontId="120" fillId="38" borderId="82" xfId="0" applyFont="1" applyFill="1" applyBorder="1" applyAlignment="1">
      <alignment horizontal="center" vertical="center"/>
    </xf>
    <xf numFmtId="0" fontId="120" fillId="38" borderId="66" xfId="0" applyFont="1" applyFill="1" applyBorder="1" applyAlignment="1">
      <alignment horizontal="center" vertical="center"/>
    </xf>
    <xf numFmtId="0" fontId="120" fillId="38" borderId="83" xfId="0" applyFont="1" applyFill="1" applyBorder="1" applyAlignment="1">
      <alignment horizontal="center" vertical="center"/>
    </xf>
    <xf numFmtId="0" fontId="120" fillId="6" borderId="82" xfId="0" applyFont="1" applyFill="1" applyBorder="1" applyAlignment="1">
      <alignment horizontal="center" vertical="center"/>
    </xf>
    <xf numFmtId="0" fontId="120" fillId="6" borderId="66" xfId="0" applyFont="1" applyFill="1" applyBorder="1" applyAlignment="1">
      <alignment horizontal="center" vertical="center"/>
    </xf>
    <xf numFmtId="0" fontId="120" fillId="6" borderId="83" xfId="0" applyFont="1" applyFill="1" applyBorder="1" applyAlignment="1">
      <alignment horizontal="center" vertical="center"/>
    </xf>
    <xf numFmtId="0" fontId="94" fillId="0" borderId="70" xfId="0" applyFont="1" applyBorder="1" applyAlignment="1">
      <alignment horizontal="center" vertical="center"/>
    </xf>
    <xf numFmtId="0" fontId="94" fillId="0" borderId="68" xfId="0" applyFont="1" applyBorder="1" applyAlignment="1">
      <alignment horizontal="center" vertical="center"/>
    </xf>
    <xf numFmtId="0" fontId="94" fillId="0" borderId="71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109" fillId="6" borderId="82" xfId="0" applyFont="1" applyFill="1" applyBorder="1" applyAlignment="1">
      <alignment horizontal="center" vertical="center"/>
    </xf>
    <xf numFmtId="0" fontId="109" fillId="6" borderId="66" xfId="0" applyFont="1" applyFill="1" applyBorder="1" applyAlignment="1">
      <alignment horizontal="center" vertical="center"/>
    </xf>
    <xf numFmtId="0" fontId="116" fillId="6" borderId="86" xfId="0" applyFont="1" applyFill="1" applyBorder="1" applyAlignment="1">
      <alignment horizontal="center" vertical="center"/>
    </xf>
    <xf numFmtId="0" fontId="145" fillId="6" borderId="82" xfId="0" applyFont="1" applyFill="1" applyBorder="1" applyAlignment="1">
      <alignment horizontal="center" vertical="center"/>
    </xf>
    <xf numFmtId="0" fontId="145" fillId="6" borderId="83" xfId="0" applyFont="1" applyFill="1" applyBorder="1" applyAlignment="1">
      <alignment horizontal="center" vertical="center"/>
    </xf>
    <xf numFmtId="1" fontId="96" fillId="0" borderId="71" xfId="0" applyNumberFormat="1" applyFont="1" applyFill="1" applyBorder="1" applyAlignment="1">
      <alignment horizontal="center" vertical="center"/>
    </xf>
    <xf numFmtId="1" fontId="96" fillId="0" borderId="37" xfId="0" applyNumberFormat="1" applyFont="1" applyFill="1" applyBorder="1" applyAlignment="1">
      <alignment horizontal="center" vertical="center"/>
    </xf>
    <xf numFmtId="0" fontId="146" fillId="38" borderId="82" xfId="0" applyFont="1" applyFill="1" applyBorder="1" applyAlignment="1">
      <alignment horizontal="center" vertical="center"/>
    </xf>
    <xf numFmtId="0" fontId="146" fillId="38" borderId="66" xfId="0" applyFont="1" applyFill="1" applyBorder="1" applyAlignment="1">
      <alignment horizontal="center" vertical="center"/>
    </xf>
    <xf numFmtId="0" fontId="146" fillId="38" borderId="83" xfId="0" applyFont="1" applyFill="1" applyBorder="1" applyAlignment="1">
      <alignment horizontal="center" vertical="center"/>
    </xf>
    <xf numFmtId="1" fontId="116" fillId="6" borderId="66" xfId="0" applyNumberFormat="1" applyFont="1" applyFill="1" applyBorder="1" applyAlignment="1">
      <alignment horizontal="center" vertical="center"/>
    </xf>
    <xf numFmtId="1" fontId="116" fillId="6" borderId="86" xfId="0" applyNumberFormat="1" applyFont="1" applyFill="1" applyBorder="1" applyAlignment="1">
      <alignment horizontal="center" vertical="center"/>
    </xf>
    <xf numFmtId="1" fontId="116" fillId="6" borderId="83" xfId="0" applyNumberFormat="1" applyFont="1" applyFill="1" applyBorder="1" applyAlignment="1">
      <alignment horizontal="center" vertical="center"/>
    </xf>
    <xf numFmtId="1" fontId="116" fillId="6" borderId="82" xfId="0" applyNumberFormat="1" applyFont="1" applyFill="1" applyBorder="1" applyAlignment="1">
      <alignment horizontal="center" vertical="center"/>
    </xf>
    <xf numFmtId="0" fontId="120" fillId="38" borderId="70" xfId="0" applyFont="1" applyFill="1" applyBorder="1" applyAlignment="1">
      <alignment horizontal="center" vertical="center"/>
    </xf>
    <xf numFmtId="0" fontId="120" fillId="38" borderId="67" xfId="0" applyFont="1" applyFill="1" applyBorder="1" applyAlignment="1">
      <alignment horizontal="center" vertical="center"/>
    </xf>
    <xf numFmtId="0" fontId="120" fillId="38" borderId="6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6" fillId="2" borderId="82" xfId="0" applyFont="1" applyFill="1" applyBorder="1" applyAlignment="1">
      <alignment horizontal="center" vertical="center"/>
    </xf>
    <xf numFmtId="0" fontId="116" fillId="2" borderId="66" xfId="0" applyFont="1" applyFill="1" applyBorder="1" applyAlignment="1">
      <alignment horizontal="center" vertical="center"/>
    </xf>
    <xf numFmtId="0" fontId="116" fillId="2" borderId="83" xfId="0" applyFont="1" applyFill="1" applyBorder="1" applyAlignment="1">
      <alignment horizontal="center" vertical="center"/>
    </xf>
    <xf numFmtId="0" fontId="118" fillId="38" borderId="82" xfId="0" applyFont="1" applyFill="1" applyBorder="1" applyAlignment="1">
      <alignment horizontal="center" vertical="center"/>
    </xf>
    <xf numFmtId="0" fontId="118" fillId="38" borderId="66" xfId="0" applyFont="1" applyFill="1" applyBorder="1" applyAlignment="1">
      <alignment horizontal="center" vertical="center"/>
    </xf>
    <xf numFmtId="0" fontId="118" fillId="38" borderId="83" xfId="0" applyFont="1" applyFill="1" applyBorder="1" applyAlignment="1">
      <alignment horizontal="center" vertical="center"/>
    </xf>
    <xf numFmtId="0" fontId="100" fillId="0" borderId="67" xfId="0" applyFont="1" applyBorder="1" applyAlignment="1">
      <alignment horizontal="center" vertical="center"/>
    </xf>
    <xf numFmtId="0" fontId="100" fillId="0" borderId="68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133" fillId="38" borderId="68" xfId="0" applyFont="1" applyFill="1" applyBorder="1" applyAlignment="1">
      <alignment horizontal="center" vertical="center"/>
    </xf>
    <xf numFmtId="1" fontId="0" fillId="0" borderId="67" xfId="0" applyNumberFormat="1" applyFill="1" applyBorder="1" applyAlignment="1">
      <alignment horizontal="center" vertical="center"/>
    </xf>
    <xf numFmtId="1" fontId="0" fillId="0" borderId="68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0" fontId="118" fillId="6" borderId="82" xfId="0" applyFont="1" applyFill="1" applyBorder="1" applyAlignment="1">
      <alignment horizontal="center" vertical="center"/>
    </xf>
    <xf numFmtId="0" fontId="118" fillId="6" borderId="66" xfId="0" applyFont="1" applyFill="1" applyBorder="1" applyAlignment="1">
      <alignment horizontal="center" vertical="center"/>
    </xf>
    <xf numFmtId="0" fontId="118" fillId="6" borderId="83" xfId="0" applyFont="1" applyFill="1" applyBorder="1" applyAlignment="1">
      <alignment horizontal="center" vertical="center"/>
    </xf>
    <xf numFmtId="1" fontId="132" fillId="2" borderId="82" xfId="0" applyNumberFormat="1" applyFont="1" applyFill="1" applyBorder="1" applyAlignment="1">
      <alignment horizontal="center" vertical="center"/>
    </xf>
    <xf numFmtId="1" fontId="132" fillId="2" borderId="66" xfId="0" applyNumberFormat="1" applyFont="1" applyFill="1" applyBorder="1" applyAlignment="1">
      <alignment horizontal="center" vertical="center"/>
    </xf>
    <xf numFmtId="1" fontId="132" fillId="2" borderId="83" xfId="0" applyNumberFormat="1" applyFont="1" applyFill="1" applyBorder="1" applyAlignment="1">
      <alignment horizontal="center" vertical="center"/>
    </xf>
    <xf numFmtId="0" fontId="147" fillId="38" borderId="82" xfId="0" applyFont="1" applyFill="1" applyBorder="1" applyAlignment="1">
      <alignment horizontal="center" vertical="center"/>
    </xf>
    <xf numFmtId="0" fontId="147" fillId="38" borderId="66" xfId="0" applyFont="1" applyFill="1" applyBorder="1" applyAlignment="1">
      <alignment horizontal="center" vertical="center"/>
    </xf>
    <xf numFmtId="0" fontId="147" fillId="38" borderId="83" xfId="0" applyFont="1" applyFill="1" applyBorder="1" applyAlignment="1">
      <alignment horizontal="center" vertical="center"/>
    </xf>
    <xf numFmtId="0" fontId="102" fillId="6" borderId="82" xfId="0" applyFont="1" applyFill="1" applyBorder="1" applyAlignment="1">
      <alignment horizontal="center" vertical="center"/>
    </xf>
    <xf numFmtId="0" fontId="102" fillId="6" borderId="83" xfId="0" applyFont="1" applyFill="1" applyBorder="1" applyAlignment="1">
      <alignment horizontal="center" vertical="center"/>
    </xf>
    <xf numFmtId="0" fontId="94" fillId="6" borderId="82" xfId="0" applyFont="1" applyFill="1" applyBorder="1" applyAlignment="1">
      <alignment horizontal="center" vertical="center"/>
    </xf>
    <xf numFmtId="0" fontId="94" fillId="6" borderId="66" xfId="0" applyFont="1" applyFill="1" applyBorder="1" applyAlignment="1">
      <alignment horizontal="center" vertical="center"/>
    </xf>
    <xf numFmtId="1" fontId="96" fillId="0" borderId="67" xfId="0" applyNumberFormat="1" applyFont="1" applyFill="1" applyBorder="1" applyAlignment="1">
      <alignment horizontal="center" vertical="center"/>
    </xf>
    <xf numFmtId="1" fontId="96" fillId="0" borderId="68" xfId="0" applyNumberFormat="1" applyFont="1" applyFill="1" applyBorder="1" applyAlignment="1">
      <alignment horizontal="center" vertical="center"/>
    </xf>
    <xf numFmtId="1" fontId="96" fillId="0" borderId="0" xfId="0" applyNumberFormat="1" applyFont="1" applyFill="1" applyBorder="1" applyAlignment="1">
      <alignment horizontal="center" vertical="center"/>
    </xf>
    <xf numFmtId="0" fontId="102" fillId="2" borderId="82" xfId="0" applyFont="1" applyFill="1" applyBorder="1" applyAlignment="1">
      <alignment horizontal="center" vertical="center"/>
    </xf>
    <xf numFmtId="0" fontId="102" fillId="2" borderId="66" xfId="0" applyFont="1" applyFill="1" applyBorder="1" applyAlignment="1">
      <alignment horizontal="center" vertical="center"/>
    </xf>
    <xf numFmtId="1" fontId="98" fillId="6" borderId="82" xfId="0" applyNumberFormat="1" applyFont="1" applyFill="1" applyBorder="1" applyAlignment="1">
      <alignment horizontal="center" vertical="center"/>
    </xf>
    <xf numFmtId="1" fontId="98" fillId="6" borderId="66" xfId="0" applyNumberFormat="1" applyFont="1" applyFill="1" applyBorder="1" applyAlignment="1">
      <alignment horizontal="center" vertical="center"/>
    </xf>
    <xf numFmtId="1" fontId="98" fillId="6" borderId="83" xfId="0" applyNumberFormat="1" applyFont="1" applyFill="1" applyBorder="1" applyAlignment="1">
      <alignment horizontal="center" vertical="center"/>
    </xf>
    <xf numFmtId="0" fontId="102" fillId="6" borderId="66" xfId="0" applyFont="1" applyFill="1" applyBorder="1" applyAlignment="1">
      <alignment horizontal="center" vertical="center"/>
    </xf>
    <xf numFmtId="1" fontId="132" fillId="6" borderId="82" xfId="0" applyNumberFormat="1" applyFont="1" applyFill="1" applyBorder="1" applyAlignment="1">
      <alignment horizontal="center" vertical="center"/>
    </xf>
    <xf numFmtId="1" fontId="132" fillId="6" borderId="66" xfId="0" applyNumberFormat="1" applyFont="1" applyFill="1" applyBorder="1" applyAlignment="1">
      <alignment horizontal="center" vertical="center"/>
    </xf>
    <xf numFmtId="1" fontId="132" fillId="6" borderId="83" xfId="0" applyNumberFormat="1" applyFont="1" applyFill="1" applyBorder="1" applyAlignment="1">
      <alignment horizontal="center" vertical="center"/>
    </xf>
    <xf numFmtId="1" fontId="132" fillId="6" borderId="86" xfId="0" applyNumberFormat="1" applyFont="1" applyFill="1" applyBorder="1" applyAlignment="1">
      <alignment horizontal="center" vertical="center"/>
    </xf>
    <xf numFmtId="0" fontId="132" fillId="6" borderId="82" xfId="0" applyFont="1" applyFill="1" applyBorder="1" applyAlignment="1">
      <alignment horizontal="center" vertical="center"/>
    </xf>
    <xf numFmtId="0" fontId="132" fillId="6" borderId="83" xfId="0" applyFont="1" applyFill="1" applyBorder="1" applyAlignment="1">
      <alignment horizontal="center" vertical="center"/>
    </xf>
    <xf numFmtId="0" fontId="73" fillId="6" borderId="82" xfId="0" applyFont="1" applyFill="1" applyBorder="1" applyAlignment="1">
      <alignment horizontal="center" vertical="center"/>
    </xf>
    <xf numFmtId="0" fontId="73" fillId="6" borderId="66" xfId="0" applyFont="1" applyFill="1" applyBorder="1" applyAlignment="1">
      <alignment horizontal="center" vertical="center"/>
    </xf>
    <xf numFmtId="0" fontId="73" fillId="6" borderId="83" xfId="0" applyFont="1" applyFill="1" applyBorder="1" applyAlignment="1">
      <alignment horizontal="center" vertical="center"/>
    </xf>
    <xf numFmtId="0" fontId="94" fillId="0" borderId="69" xfId="0" applyFont="1" applyBorder="1" applyAlignment="1">
      <alignment horizontal="center" vertical="center"/>
    </xf>
    <xf numFmtId="0" fontId="94" fillId="0" borderId="87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105" fillId="0" borderId="68" xfId="0" applyFont="1" applyBorder="1" applyAlignment="1">
      <alignment horizontal="center" vertical="center"/>
    </xf>
    <xf numFmtId="0" fontId="105" fillId="0" borderId="71" xfId="0" applyFont="1" applyBorder="1" applyAlignment="1">
      <alignment horizontal="center" vertical="center"/>
    </xf>
    <xf numFmtId="0" fontId="105" fillId="0" borderId="37" xfId="0" applyFont="1" applyBorder="1" applyAlignment="1">
      <alignment horizontal="center" vertical="center"/>
    </xf>
    <xf numFmtId="0" fontId="105" fillId="0" borderId="69" xfId="0" applyFont="1" applyBorder="1" applyAlignment="1">
      <alignment horizontal="center" vertical="center"/>
    </xf>
    <xf numFmtId="0" fontId="105" fillId="0" borderId="87" xfId="0" applyFont="1" applyBorder="1" applyAlignment="1">
      <alignment horizontal="center" vertical="center"/>
    </xf>
    <xf numFmtId="0" fontId="133" fillId="38" borderId="67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96" fillId="0" borderId="40" xfId="0" applyFont="1" applyBorder="1" applyAlignment="1">
      <alignment horizontal="center" vertical="center"/>
    </xf>
    <xf numFmtId="0" fontId="96" fillId="0" borderId="64" xfId="0" applyFont="1" applyBorder="1" applyAlignment="1">
      <alignment horizontal="center" vertical="center"/>
    </xf>
    <xf numFmtId="0" fontId="96" fillId="0" borderId="73" xfId="0" applyFont="1" applyBorder="1" applyAlignment="1">
      <alignment horizontal="center" vertical="center"/>
    </xf>
    <xf numFmtId="0" fontId="96" fillId="0" borderId="41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58" xfId="0" applyFont="1" applyBorder="1" applyAlignment="1">
      <alignment horizontal="center" vertical="center"/>
    </xf>
    <xf numFmtId="0" fontId="96" fillId="0" borderId="76" xfId="0" applyFont="1" applyBorder="1" applyAlignment="1">
      <alignment horizontal="center" vertical="center"/>
    </xf>
    <xf numFmtId="1" fontId="96" fillId="0" borderId="82" xfId="0" applyNumberFormat="1" applyFont="1" applyBorder="1" applyAlignment="1">
      <alignment horizontal="center" vertical="center"/>
    </xf>
    <xf numFmtId="1" fontId="96" fillId="0" borderId="66" xfId="0" applyNumberFormat="1" applyFont="1" applyBorder="1" applyAlignment="1">
      <alignment horizontal="center" vertical="center"/>
    </xf>
    <xf numFmtId="1" fontId="96" fillId="0" borderId="83" xfId="0" applyNumberFormat="1" applyFont="1" applyBorder="1" applyAlignment="1">
      <alignment horizontal="center" vertical="center"/>
    </xf>
    <xf numFmtId="0" fontId="148" fillId="38" borderId="82" xfId="0" applyFont="1" applyFill="1" applyBorder="1" applyAlignment="1">
      <alignment horizontal="center" vertical="center"/>
    </xf>
    <xf numFmtId="0" fontId="148" fillId="38" borderId="66" xfId="0" applyFont="1" applyFill="1" applyBorder="1" applyAlignment="1">
      <alignment horizontal="center" vertical="center"/>
    </xf>
    <xf numFmtId="0" fontId="148" fillId="38" borderId="83" xfId="0" applyFont="1" applyFill="1" applyBorder="1" applyAlignment="1">
      <alignment horizontal="center" vertical="center"/>
    </xf>
    <xf numFmtId="0" fontId="118" fillId="2" borderId="82" xfId="0" applyFont="1" applyFill="1" applyBorder="1" applyAlignment="1">
      <alignment horizontal="center" vertical="center"/>
    </xf>
    <xf numFmtId="0" fontId="118" fillId="2" borderId="66" xfId="0" applyFont="1" applyFill="1" applyBorder="1" applyAlignment="1">
      <alignment horizontal="center" vertical="center"/>
    </xf>
    <xf numFmtId="0" fontId="118" fillId="2" borderId="83" xfId="0" applyFont="1" applyFill="1" applyBorder="1" applyAlignment="1">
      <alignment horizontal="center" vertical="center"/>
    </xf>
    <xf numFmtId="0" fontId="132" fillId="2" borderId="82" xfId="0" applyFont="1" applyFill="1" applyBorder="1" applyAlignment="1">
      <alignment horizontal="center" vertical="center"/>
    </xf>
    <xf numFmtId="0" fontId="132" fillId="2" borderId="66" xfId="0" applyFont="1" applyFill="1" applyBorder="1" applyAlignment="1">
      <alignment horizontal="center" vertical="center"/>
    </xf>
    <xf numFmtId="0" fontId="132" fillId="2" borderId="86" xfId="0" applyFont="1" applyFill="1" applyBorder="1" applyAlignment="1">
      <alignment horizontal="center" vertical="center"/>
    </xf>
    <xf numFmtId="0" fontId="132" fillId="2" borderId="87" xfId="0" applyFont="1" applyFill="1" applyBorder="1" applyAlignment="1">
      <alignment horizontal="center" vertical="center"/>
    </xf>
    <xf numFmtId="0" fontId="96" fillId="0" borderId="67" xfId="0" applyFont="1" applyBorder="1" applyAlignment="1">
      <alignment horizontal="center" vertical="center"/>
    </xf>
    <xf numFmtId="0" fontId="96" fillId="0" borderId="68" xfId="0" applyFont="1" applyBorder="1" applyAlignment="1">
      <alignment horizontal="center" vertical="center"/>
    </xf>
    <xf numFmtId="0" fontId="133" fillId="38" borderId="70" xfId="0" applyFont="1" applyFill="1" applyBorder="1" applyAlignment="1">
      <alignment horizontal="center" vertical="center"/>
    </xf>
    <xf numFmtId="0" fontId="132" fillId="2" borderId="83" xfId="0" applyFont="1" applyFill="1" applyBorder="1" applyAlignment="1">
      <alignment horizontal="center" vertical="center"/>
    </xf>
    <xf numFmtId="0" fontId="132" fillId="0" borderId="69" xfId="0" applyFont="1" applyBorder="1" applyAlignment="1">
      <alignment horizontal="center" vertical="center"/>
    </xf>
    <xf numFmtId="0" fontId="132" fillId="0" borderId="86" xfId="0" applyFont="1" applyBorder="1" applyAlignment="1">
      <alignment horizontal="center" vertical="center"/>
    </xf>
    <xf numFmtId="0" fontId="132" fillId="0" borderId="100" xfId="0" applyFont="1" applyBorder="1" applyAlignment="1">
      <alignment horizontal="center" vertical="center"/>
    </xf>
    <xf numFmtId="0" fontId="102" fillId="0" borderId="101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100" xfId="0" applyFont="1" applyBorder="1" applyAlignment="1">
      <alignment horizontal="center" vertical="center"/>
    </xf>
    <xf numFmtId="0" fontId="118" fillId="2" borderId="102" xfId="0" applyFont="1" applyFill="1" applyBorder="1" applyAlignment="1">
      <alignment horizontal="center" vertical="center"/>
    </xf>
    <xf numFmtId="0" fontId="117" fillId="2" borderId="82" xfId="0" applyFont="1" applyFill="1" applyBorder="1" applyAlignment="1">
      <alignment horizontal="center" vertical="center"/>
    </xf>
    <xf numFmtId="0" fontId="117" fillId="2" borderId="66" xfId="0" applyFont="1" applyFill="1" applyBorder="1" applyAlignment="1">
      <alignment horizontal="center" vertical="center"/>
    </xf>
    <xf numFmtId="0" fontId="117" fillId="2" borderId="83" xfId="0" applyFont="1" applyFill="1" applyBorder="1" applyAlignment="1">
      <alignment horizontal="center" vertical="center"/>
    </xf>
    <xf numFmtId="0" fontId="113" fillId="0" borderId="82" xfId="0" applyFont="1" applyBorder="1" applyAlignment="1">
      <alignment horizontal="center" vertical="center"/>
    </xf>
    <xf numFmtId="0" fontId="113" fillId="0" borderId="66" xfId="0" applyFont="1" applyBorder="1" applyAlignment="1">
      <alignment horizontal="center" vertical="center"/>
    </xf>
    <xf numFmtId="0" fontId="113" fillId="0" borderId="83" xfId="0" applyFont="1" applyBorder="1" applyAlignment="1">
      <alignment horizontal="center" vertical="center"/>
    </xf>
    <xf numFmtId="0" fontId="111" fillId="38" borderId="82" xfId="0" applyFont="1" applyFill="1" applyBorder="1" applyAlignment="1">
      <alignment horizontal="center" vertical="center"/>
    </xf>
    <xf numFmtId="0" fontId="111" fillId="38" borderId="66" xfId="0" applyFont="1" applyFill="1" applyBorder="1" applyAlignment="1">
      <alignment horizontal="center" vertical="center"/>
    </xf>
    <xf numFmtId="0" fontId="111" fillId="38" borderId="83" xfId="0" applyFont="1" applyFill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0" fontId="94" fillId="0" borderId="55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94" fillId="0" borderId="54" xfId="0" applyFont="1" applyBorder="1" applyAlignment="1">
      <alignment horizontal="center" vertical="center"/>
    </xf>
    <xf numFmtId="0" fontId="132" fillId="0" borderId="82" xfId="0" applyFont="1" applyBorder="1" applyAlignment="1">
      <alignment horizontal="center" vertical="center"/>
    </xf>
    <xf numFmtId="0" fontId="132" fillId="0" borderId="83" xfId="0" applyFont="1" applyBorder="1" applyAlignment="1">
      <alignment horizontal="center" vertical="center"/>
    </xf>
    <xf numFmtId="0" fontId="132" fillId="2" borderId="69" xfId="0" applyFont="1" applyFill="1" applyBorder="1" applyAlignment="1">
      <alignment horizontal="center" vertical="center"/>
    </xf>
    <xf numFmtId="0" fontId="94" fillId="0" borderId="67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6" fillId="0" borderId="70" xfId="0" applyFont="1" applyBorder="1" applyAlignment="1">
      <alignment horizontal="center" vertical="center"/>
    </xf>
    <xf numFmtId="0" fontId="96" fillId="0" borderId="71" xfId="0" applyFont="1" applyBorder="1" applyAlignment="1">
      <alignment horizontal="center" vertical="center"/>
    </xf>
    <xf numFmtId="0" fontId="96" fillId="0" borderId="69" xfId="0" applyFont="1" applyBorder="1" applyAlignment="1">
      <alignment horizontal="center" vertical="center"/>
    </xf>
    <xf numFmtId="0" fontId="102" fillId="0" borderId="69" xfId="0" applyFont="1" applyBorder="1" applyAlignment="1">
      <alignment horizontal="center" vertical="center"/>
    </xf>
    <xf numFmtId="0" fontId="111" fillId="0" borderId="82" xfId="0" applyFont="1" applyBorder="1" applyAlignment="1">
      <alignment horizontal="center" vertical="center"/>
    </xf>
    <xf numFmtId="0" fontId="111" fillId="0" borderId="66" xfId="0" applyFont="1" applyBorder="1" applyAlignment="1">
      <alignment horizontal="center" vertical="center"/>
    </xf>
    <xf numFmtId="0" fontId="111" fillId="0" borderId="8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2" xfId="0" applyFont="1" applyBorder="1" applyAlignment="1">
      <alignment horizontal="center" vertical="center"/>
    </xf>
    <xf numFmtId="0" fontId="75" fillId="7" borderId="82" xfId="0" applyFont="1" applyFill="1" applyBorder="1" applyAlignment="1">
      <alignment horizontal="center" vertical="center"/>
    </xf>
    <xf numFmtId="0" fontId="75" fillId="7" borderId="66" xfId="0" applyFont="1" applyFill="1" applyBorder="1" applyAlignment="1">
      <alignment horizontal="center" vertical="center"/>
    </xf>
    <xf numFmtId="0" fontId="75" fillId="7" borderId="83" xfId="0" applyFont="1" applyFill="1" applyBorder="1" applyAlignment="1">
      <alignment horizontal="center" vertical="center"/>
    </xf>
    <xf numFmtId="0" fontId="94" fillId="0" borderId="35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75" fillId="6" borderId="82" xfId="0" applyFont="1" applyFill="1" applyBorder="1" applyAlignment="1">
      <alignment horizontal="center" vertical="center"/>
    </xf>
    <xf numFmtId="0" fontId="75" fillId="6" borderId="66" xfId="0" applyFont="1" applyFill="1" applyBorder="1" applyAlignment="1">
      <alignment horizontal="center" vertical="center"/>
    </xf>
    <xf numFmtId="0" fontId="75" fillId="6" borderId="83" xfId="0" applyFont="1" applyFill="1" applyBorder="1" applyAlignment="1">
      <alignment horizontal="center" vertical="center"/>
    </xf>
    <xf numFmtId="0" fontId="113" fillId="38" borderId="103" xfId="0" applyFont="1" applyFill="1" applyBorder="1" applyAlignment="1">
      <alignment horizontal="center" vertical="center"/>
    </xf>
    <xf numFmtId="0" fontId="113" fillId="38" borderId="104" xfId="0" applyFont="1" applyFill="1" applyBorder="1" applyAlignment="1">
      <alignment horizontal="center" vertical="center"/>
    </xf>
    <xf numFmtId="0" fontId="149" fillId="34" borderId="70" xfId="0" applyFont="1" applyFill="1" applyBorder="1" applyAlignment="1">
      <alignment horizontal="center" vertical="center"/>
    </xf>
    <xf numFmtId="0" fontId="149" fillId="34" borderId="68" xfId="0" applyFont="1" applyFill="1" applyBorder="1" applyAlignment="1">
      <alignment horizontal="center" vertical="center"/>
    </xf>
    <xf numFmtId="0" fontId="149" fillId="34" borderId="71" xfId="0" applyFont="1" applyFill="1" applyBorder="1" applyAlignment="1">
      <alignment horizontal="center" vertical="center"/>
    </xf>
    <xf numFmtId="0" fontId="149" fillId="34" borderId="37" xfId="0" applyFont="1" applyFill="1" applyBorder="1" applyAlignment="1">
      <alignment horizontal="center" vertical="center"/>
    </xf>
    <xf numFmtId="0" fontId="149" fillId="34" borderId="69" xfId="0" applyFont="1" applyFill="1" applyBorder="1" applyAlignment="1">
      <alignment horizontal="center" vertical="center"/>
    </xf>
    <xf numFmtId="0" fontId="149" fillId="34" borderId="87" xfId="0" applyFont="1" applyFill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0" fontId="94" fillId="0" borderId="61" xfId="0" applyFont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79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36" fillId="12" borderId="82" xfId="0" applyFont="1" applyFill="1" applyBorder="1" applyAlignment="1">
      <alignment horizontal="center" vertical="center"/>
    </xf>
    <xf numFmtId="0" fontId="36" fillId="12" borderId="66" xfId="0" applyFont="1" applyFill="1" applyBorder="1" applyAlignment="1">
      <alignment horizontal="center" vertical="center"/>
    </xf>
    <xf numFmtId="0" fontId="36" fillId="12" borderId="83" xfId="0" applyFont="1" applyFill="1" applyBorder="1" applyAlignment="1">
      <alignment horizontal="center" vertical="center"/>
    </xf>
    <xf numFmtId="0" fontId="36" fillId="7" borderId="82" xfId="0" applyFont="1" applyFill="1" applyBorder="1" applyAlignment="1">
      <alignment horizontal="center" vertical="center"/>
    </xf>
    <xf numFmtId="0" fontId="36" fillId="7" borderId="66" xfId="0" applyFont="1" applyFill="1" applyBorder="1" applyAlignment="1">
      <alignment horizontal="center" vertical="center"/>
    </xf>
    <xf numFmtId="0" fontId="36" fillId="7" borderId="83" xfId="0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94" fillId="0" borderId="13" xfId="0" applyFont="1" applyBorder="1" applyAlignment="1">
      <alignment horizontal="center" vertical="center" wrapText="1"/>
    </xf>
    <xf numFmtId="0" fontId="98" fillId="0" borderId="80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8" fillId="0" borderId="61" xfId="0" applyFont="1" applyBorder="1" applyAlignment="1">
      <alignment horizontal="center" vertical="center"/>
    </xf>
    <xf numFmtId="0" fontId="113" fillId="0" borderId="105" xfId="0" applyFont="1" applyFill="1" applyBorder="1" applyAlignment="1">
      <alignment horizontal="center" vertical="center"/>
    </xf>
    <xf numFmtId="0" fontId="113" fillId="0" borderId="89" xfId="0" applyFont="1" applyFill="1" applyBorder="1" applyAlignment="1">
      <alignment horizontal="center" vertical="center"/>
    </xf>
    <xf numFmtId="0" fontId="113" fillId="0" borderId="106" xfId="0" applyFont="1" applyFill="1" applyBorder="1" applyAlignment="1">
      <alignment horizontal="center" vertical="center"/>
    </xf>
    <xf numFmtId="0" fontId="113" fillId="0" borderId="90" xfId="0" applyFont="1" applyFill="1" applyBorder="1" applyAlignment="1">
      <alignment horizontal="center" vertical="center"/>
    </xf>
    <xf numFmtId="0" fontId="113" fillId="0" borderId="107" xfId="0" applyFont="1" applyFill="1" applyBorder="1" applyAlignment="1">
      <alignment horizontal="center" vertical="center"/>
    </xf>
    <xf numFmtId="0" fontId="113" fillId="0" borderId="108" xfId="0" applyFont="1" applyFill="1" applyBorder="1" applyAlignment="1">
      <alignment horizontal="center" vertical="center"/>
    </xf>
    <xf numFmtId="0" fontId="149" fillId="39" borderId="109" xfId="0" applyFont="1" applyFill="1" applyBorder="1" applyAlignment="1">
      <alignment horizontal="center" vertical="center"/>
    </xf>
    <xf numFmtId="0" fontId="149" fillId="39" borderId="110" xfId="0" applyFont="1" applyFill="1" applyBorder="1" applyAlignment="1">
      <alignment horizontal="center" vertical="center"/>
    </xf>
    <xf numFmtId="0" fontId="94" fillId="0" borderId="56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96" fillId="0" borderId="82" xfId="0" applyFont="1" applyBorder="1" applyAlignment="1">
      <alignment horizontal="center" vertical="center"/>
    </xf>
    <xf numFmtId="0" fontId="96" fillId="0" borderId="83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 wrapText="1"/>
    </xf>
    <xf numFmtId="0" fontId="94" fillId="0" borderId="49" xfId="0" applyFont="1" applyBorder="1" applyAlignment="1">
      <alignment horizontal="center" vertical="center" wrapText="1"/>
    </xf>
    <xf numFmtId="0" fontId="94" fillId="0" borderId="40" xfId="0" applyFont="1" applyBorder="1" applyAlignment="1">
      <alignment horizontal="center" vertical="center" wrapText="1"/>
    </xf>
    <xf numFmtId="0" fontId="113" fillId="0" borderId="111" xfId="0" applyFont="1" applyFill="1" applyBorder="1" applyAlignment="1">
      <alignment horizontal="center" vertical="center"/>
    </xf>
    <xf numFmtId="0" fontId="113" fillId="0" borderId="112" xfId="0" applyFont="1" applyFill="1" applyBorder="1" applyAlignment="1">
      <alignment horizontal="center" vertical="center"/>
    </xf>
    <xf numFmtId="0" fontId="113" fillId="0" borderId="113" xfId="0" applyFont="1" applyFill="1" applyBorder="1" applyAlignment="1">
      <alignment horizontal="center" vertical="center"/>
    </xf>
    <xf numFmtId="0" fontId="113" fillId="0" borderId="114" xfId="0" applyFont="1" applyFill="1" applyBorder="1" applyAlignment="1">
      <alignment horizontal="center" vertical="center"/>
    </xf>
    <xf numFmtId="0" fontId="94" fillId="0" borderId="78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113" fillId="0" borderId="82" xfId="0" applyFont="1" applyFill="1" applyBorder="1" applyAlignment="1">
      <alignment horizontal="center" vertical="center"/>
    </xf>
    <xf numFmtId="0" fontId="113" fillId="0" borderId="66" xfId="0" applyFont="1" applyFill="1" applyBorder="1" applyAlignment="1">
      <alignment horizontal="center" vertical="center"/>
    </xf>
    <xf numFmtId="0" fontId="113" fillId="0" borderId="83" xfId="0" applyFont="1" applyFill="1" applyBorder="1" applyAlignment="1">
      <alignment horizontal="center" vertical="center"/>
    </xf>
    <xf numFmtId="0" fontId="113" fillId="35" borderId="66" xfId="0" applyFont="1" applyFill="1" applyBorder="1" applyAlignment="1">
      <alignment horizontal="center" vertical="center"/>
    </xf>
    <xf numFmtId="0" fontId="113" fillId="35" borderId="115" xfId="0" applyFont="1" applyFill="1" applyBorder="1" applyAlignment="1">
      <alignment horizontal="center" vertical="center"/>
    </xf>
    <xf numFmtId="0" fontId="113" fillId="6" borderId="116" xfId="0" applyFont="1" applyFill="1" applyBorder="1" applyAlignment="1">
      <alignment horizontal="center" vertical="center"/>
    </xf>
    <xf numFmtId="0" fontId="113" fillId="6" borderId="117" xfId="0" applyFont="1" applyFill="1" applyBorder="1" applyAlignment="1">
      <alignment horizontal="center" vertical="center"/>
    </xf>
    <xf numFmtId="0" fontId="113" fillId="6" borderId="118" xfId="0" applyFont="1" applyFill="1" applyBorder="1" applyAlignment="1">
      <alignment horizontal="center" vertical="center"/>
    </xf>
    <xf numFmtId="0" fontId="113" fillId="6" borderId="119" xfId="0" applyFont="1" applyFill="1" applyBorder="1" applyAlignment="1">
      <alignment horizontal="center" vertical="center"/>
    </xf>
    <xf numFmtId="0" fontId="135" fillId="0" borderId="84" xfId="0" applyFont="1" applyBorder="1" applyAlignment="1">
      <alignment horizontal="center" vertical="center"/>
    </xf>
    <xf numFmtId="0" fontId="135" fillId="0" borderId="30" xfId="0" applyFont="1" applyBorder="1" applyAlignment="1">
      <alignment horizontal="center" vertical="center"/>
    </xf>
    <xf numFmtId="0" fontId="135" fillId="0" borderId="14" xfId="0" applyFont="1" applyBorder="1" applyAlignment="1">
      <alignment horizontal="center" vertical="center"/>
    </xf>
    <xf numFmtId="1" fontId="135" fillId="0" borderId="60" xfId="0" applyNumberFormat="1" applyFont="1" applyFill="1" applyBorder="1" applyAlignment="1">
      <alignment horizontal="center" vertical="center"/>
    </xf>
    <xf numFmtId="178" fontId="135" fillId="0" borderId="52" xfId="0" applyNumberFormat="1" applyFont="1" applyBorder="1" applyAlignment="1">
      <alignment horizontal="center" vertical="center"/>
    </xf>
    <xf numFmtId="1" fontId="135" fillId="0" borderId="48" xfId="0" applyNumberFormat="1" applyFont="1" applyFill="1" applyBorder="1" applyAlignment="1">
      <alignment horizontal="center" vertical="center"/>
    </xf>
    <xf numFmtId="178" fontId="135" fillId="0" borderId="51" xfId="0" applyNumberFormat="1" applyFont="1" applyBorder="1" applyAlignment="1">
      <alignment horizontal="center" vertical="center"/>
    </xf>
    <xf numFmtId="0" fontId="150" fillId="0" borderId="56" xfId="0" applyFont="1" applyBorder="1" applyAlignment="1">
      <alignment horizontal="center" vertical="center"/>
    </xf>
    <xf numFmtId="0" fontId="150" fillId="0" borderId="57" xfId="0" applyFont="1" applyBorder="1" applyAlignment="1">
      <alignment horizontal="center" vertical="center"/>
    </xf>
    <xf numFmtId="0" fontId="135" fillId="0" borderId="72" xfId="0" applyFont="1" applyBorder="1" applyAlignment="1">
      <alignment horizontal="center" vertical="center"/>
    </xf>
    <xf numFmtId="0" fontId="135" fillId="0" borderId="51" xfId="0" applyFont="1" applyBorder="1" applyAlignment="1">
      <alignment horizontal="center" vertical="center"/>
    </xf>
    <xf numFmtId="1" fontId="96" fillId="0" borderId="36" xfId="0" applyNumberFormat="1" applyFont="1" applyFill="1" applyBorder="1" applyAlignment="1">
      <alignment horizontal="center" vertical="center"/>
    </xf>
    <xf numFmtId="0" fontId="96" fillId="0" borderId="86" xfId="0" applyFont="1" applyFill="1" applyBorder="1" applyAlignment="1">
      <alignment horizontal="center" vertical="center"/>
    </xf>
    <xf numFmtId="0" fontId="96" fillId="34" borderId="36" xfId="0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0" fontId="135" fillId="0" borderId="78" xfId="0" applyFont="1" applyBorder="1" applyAlignment="1">
      <alignment horizontal="center" vertical="center"/>
    </xf>
    <xf numFmtId="0" fontId="135" fillId="0" borderId="55" xfId="0" applyFont="1" applyBorder="1" applyAlignment="1">
      <alignment horizontal="center" vertical="center"/>
    </xf>
    <xf numFmtId="0" fontId="94" fillId="0" borderId="68" xfId="0" applyFont="1" applyBorder="1" applyAlignment="1">
      <alignment vertical="center"/>
    </xf>
    <xf numFmtId="0" fontId="94" fillId="0" borderId="71" xfId="0" applyFont="1" applyBorder="1" applyAlignment="1">
      <alignment vertical="center"/>
    </xf>
    <xf numFmtId="1" fontId="116" fillId="0" borderId="0" xfId="0" applyNumberFormat="1" applyFont="1" applyFill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" fontId="98" fillId="0" borderId="0" xfId="0" applyNumberFormat="1" applyFont="1" applyFill="1" applyBorder="1" applyAlignment="1">
      <alignment horizontal="center" vertical="center"/>
    </xf>
    <xf numFmtId="178" fontId="135" fillId="0" borderId="54" xfId="0" applyNumberFormat="1" applyFont="1" applyBorder="1" applyAlignment="1">
      <alignment horizontal="center" vertical="center"/>
    </xf>
    <xf numFmtId="1" fontId="135" fillId="0" borderId="53" xfId="0" applyNumberFormat="1" applyFont="1" applyFill="1" applyBorder="1" applyAlignment="1">
      <alignment horizontal="center" vertical="center"/>
    </xf>
    <xf numFmtId="178" fontId="135" fillId="0" borderId="57" xfId="0" applyNumberFormat="1" applyFont="1" applyBorder="1" applyAlignment="1">
      <alignment horizontal="center" vertical="center"/>
    </xf>
    <xf numFmtId="0" fontId="151" fillId="0" borderId="57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21" fillId="0" borderId="65" xfId="0" applyFont="1" applyBorder="1" applyAlignment="1">
      <alignment horizontal="center" vertical="center"/>
    </xf>
    <xf numFmtId="0" fontId="135" fillId="0" borderId="65" xfId="0" applyFont="1" applyBorder="1" applyAlignment="1">
      <alignment horizontal="center" vertical="center"/>
    </xf>
    <xf numFmtId="0" fontId="135" fillId="0" borderId="54" xfId="0" applyFont="1" applyBorder="1" applyAlignment="1">
      <alignment horizontal="center" vertical="center"/>
    </xf>
    <xf numFmtId="1" fontId="96" fillId="0" borderId="36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96" fillId="0" borderId="25" xfId="0" applyNumberFormat="1" applyFont="1" applyBorder="1" applyAlignment="1">
      <alignment horizontal="center" vertical="center"/>
    </xf>
    <xf numFmtId="1" fontId="99" fillId="0" borderId="36" xfId="0" applyNumberFormat="1" applyFont="1" applyBorder="1" applyAlignment="1">
      <alignment horizontal="center" vertical="center"/>
    </xf>
    <xf numFmtId="1" fontId="109" fillId="0" borderId="87" xfId="0" applyNumberFormat="1" applyFont="1" applyFill="1" applyBorder="1" applyAlignment="1">
      <alignment horizontal="center" vertical="center"/>
    </xf>
    <xf numFmtId="1" fontId="34" fillId="0" borderId="69" xfId="0" applyNumberFormat="1" applyFont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78" fontId="0" fillId="0" borderId="85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96" fillId="0" borderId="23" xfId="0" applyNumberFormat="1" applyFont="1" applyBorder="1" applyAlignment="1">
      <alignment horizontal="center" vertical="center"/>
    </xf>
    <xf numFmtId="1" fontId="99" fillId="0" borderId="21" xfId="0" applyNumberFormat="1" applyFont="1" applyBorder="1" applyAlignment="1">
      <alignment horizontal="center" vertical="center"/>
    </xf>
    <xf numFmtId="1" fontId="109" fillId="0" borderId="68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94" fillId="0" borderId="20" xfId="0" applyNumberFormat="1" applyFont="1" applyBorder="1" applyAlignment="1">
      <alignment horizontal="center" vertical="center" wrapText="1"/>
    </xf>
    <xf numFmtId="0" fontId="94" fillId="0" borderId="70" xfId="0" applyFont="1" applyBorder="1" applyAlignment="1">
      <alignment vertical="center"/>
    </xf>
    <xf numFmtId="0" fontId="94" fillId="0" borderId="37" xfId="0" applyFont="1" applyBorder="1" applyAlignment="1">
      <alignment vertical="center"/>
    </xf>
    <xf numFmtId="0" fontId="94" fillId="0" borderId="69" xfId="0" applyFont="1" applyBorder="1" applyAlignment="1">
      <alignment vertical="center"/>
    </xf>
    <xf numFmtId="0" fontId="94" fillId="0" borderId="87" xfId="0" applyFont="1" applyBorder="1" applyAlignment="1">
      <alignment vertical="center"/>
    </xf>
    <xf numFmtId="0" fontId="130" fillId="0" borderId="34" xfId="0" applyNumberFormat="1" applyFont="1" applyBorder="1" applyAlignment="1">
      <alignment horizontal="center" vertical="center"/>
    </xf>
    <xf numFmtId="1" fontId="94" fillId="0" borderId="56" xfId="0" applyNumberFormat="1" applyFont="1" applyBorder="1" applyAlignment="1">
      <alignment horizontal="center" vertical="center"/>
    </xf>
    <xf numFmtId="1" fontId="94" fillId="0" borderId="38" xfId="0" applyNumberFormat="1" applyFont="1" applyBorder="1" applyAlignment="1">
      <alignment horizontal="center" vertical="center"/>
    </xf>
    <xf numFmtId="1" fontId="109" fillId="0" borderId="38" xfId="0" applyNumberFormat="1" applyFont="1" applyBorder="1" applyAlignment="1">
      <alignment horizontal="center" vertical="center"/>
    </xf>
    <xf numFmtId="1" fontId="109" fillId="0" borderId="39" xfId="0" applyNumberFormat="1" applyFont="1" applyFill="1" applyBorder="1" applyAlignment="1">
      <alignment horizontal="center" vertical="center"/>
    </xf>
    <xf numFmtId="1" fontId="101" fillId="0" borderId="20" xfId="0" applyNumberFormat="1" applyFont="1" applyBorder="1" applyAlignment="1">
      <alignment horizontal="center" vertical="center"/>
    </xf>
    <xf numFmtId="1" fontId="94" fillId="0" borderId="59" xfId="0" applyNumberFormat="1" applyFont="1" applyBorder="1" applyAlignment="1">
      <alignment horizontal="center" vertical="center"/>
    </xf>
    <xf numFmtId="1" fontId="94" fillId="0" borderId="17" xfId="0" applyNumberFormat="1" applyFont="1" applyBorder="1" applyAlignment="1">
      <alignment horizontal="center" vertical="center"/>
    </xf>
    <xf numFmtId="1" fontId="109" fillId="0" borderId="17" xfId="0" applyNumberFormat="1" applyFont="1" applyBorder="1" applyAlignment="1">
      <alignment horizontal="center" vertical="center"/>
    </xf>
    <xf numFmtId="1" fontId="109" fillId="0" borderId="25" xfId="0" applyNumberFormat="1" applyFont="1" applyFill="1" applyBorder="1" applyAlignment="1">
      <alignment horizontal="center" vertical="center"/>
    </xf>
    <xf numFmtId="1" fontId="101" fillId="0" borderId="36" xfId="0" applyNumberFormat="1" applyFont="1" applyBorder="1" applyAlignment="1">
      <alignment horizontal="center" vertical="center"/>
    </xf>
    <xf numFmtId="0" fontId="96" fillId="0" borderId="69" xfId="0" applyFont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114" fillId="0" borderId="26" xfId="0" applyNumberFormat="1" applyFont="1" applyBorder="1" applyAlignment="1">
      <alignment horizontal="center" vertical="center"/>
    </xf>
    <xf numFmtId="1" fontId="114" fillId="0" borderId="86" xfId="0" applyNumberFormat="1" applyFont="1" applyBorder="1" applyAlignment="1">
      <alignment horizontal="center" vertical="center"/>
    </xf>
    <xf numFmtId="1" fontId="131" fillId="0" borderId="36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115" fillId="0" borderId="17" xfId="0" applyNumberFormat="1" applyFont="1" applyBorder="1" applyAlignment="1">
      <alignment horizontal="center" vertical="center"/>
    </xf>
    <xf numFmtId="1" fontId="114" fillId="0" borderId="25" xfId="0" applyNumberFormat="1" applyFont="1" applyFill="1" applyBorder="1" applyAlignment="1">
      <alignment horizontal="center" vertical="center"/>
    </xf>
    <xf numFmtId="1" fontId="116" fillId="0" borderId="87" xfId="0" applyNumberFormat="1" applyFont="1" applyFill="1" applyBorder="1" applyAlignment="1">
      <alignment horizontal="center" vertical="center"/>
    </xf>
    <xf numFmtId="0" fontId="96" fillId="34" borderId="43" xfId="0" applyFont="1" applyFill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34" fillId="0" borderId="64" xfId="0" applyNumberFormat="1" applyFont="1" applyBorder="1" applyAlignment="1">
      <alignment horizontal="center" vertical="center"/>
    </xf>
    <xf numFmtId="1" fontId="114" fillId="0" borderId="17" xfId="0" applyNumberFormat="1" applyFont="1" applyBorder="1" applyAlignment="1">
      <alignment horizontal="center" vertical="center"/>
    </xf>
    <xf numFmtId="1" fontId="114" fillId="0" borderId="25" xfId="0" applyNumberFormat="1" applyFont="1" applyBorder="1" applyAlignment="1">
      <alignment horizontal="center" vertical="center"/>
    </xf>
    <xf numFmtId="178" fontId="58" fillId="0" borderId="21" xfId="0" applyNumberFormat="1" applyFont="1" applyBorder="1" applyAlignment="1">
      <alignment horizontal="center" vertical="center"/>
    </xf>
    <xf numFmtId="1" fontId="96" fillId="0" borderId="69" xfId="0" applyNumberFormat="1" applyFont="1" applyBorder="1" applyAlignment="1">
      <alignment horizontal="center" vertical="center"/>
    </xf>
    <xf numFmtId="178" fontId="58" fillId="0" borderId="36" xfId="0" applyNumberFormat="1" applyFont="1" applyBorder="1" applyAlignment="1">
      <alignment horizontal="center" vertical="center"/>
    </xf>
    <xf numFmtId="1" fontId="114" fillId="0" borderId="11" xfId="0" applyNumberFormat="1" applyFont="1" applyBorder="1" applyAlignment="1">
      <alignment horizontal="center" vertical="center"/>
    </xf>
    <xf numFmtId="1" fontId="114" fillId="0" borderId="23" xfId="0" applyNumberFormat="1" applyFont="1" applyBorder="1" applyAlignment="1">
      <alignment horizontal="center" vertical="center"/>
    </xf>
    <xf numFmtId="1" fontId="131" fillId="0" borderId="21" xfId="0" applyNumberFormat="1" applyFont="1" applyBorder="1" applyAlignment="1">
      <alignment horizontal="center" vertical="center"/>
    </xf>
    <xf numFmtId="0" fontId="79" fillId="0" borderId="87" xfId="0" applyFont="1" applyBorder="1" applyAlignment="1">
      <alignment horizontal="center" vertical="center"/>
    </xf>
    <xf numFmtId="1" fontId="79" fillId="0" borderId="59" xfId="0" applyNumberFormat="1" applyFont="1" applyBorder="1" applyAlignment="1">
      <alignment horizontal="center" vertical="center"/>
    </xf>
    <xf numFmtId="1" fontId="79" fillId="0" borderId="17" xfId="0" applyNumberFormat="1" applyFont="1" applyBorder="1" applyAlignment="1">
      <alignment horizontal="center" vertical="center"/>
    </xf>
    <xf numFmtId="1" fontId="110" fillId="0" borderId="17" xfId="0" applyNumberFormat="1" applyFont="1" applyBorder="1" applyAlignment="1">
      <alignment horizontal="center" vertical="center"/>
    </xf>
    <xf numFmtId="1" fontId="110" fillId="0" borderId="85" xfId="0" applyNumberFormat="1" applyFont="1" applyBorder="1" applyAlignment="1">
      <alignment horizontal="center" vertical="center"/>
    </xf>
    <xf numFmtId="1" fontId="131" fillId="0" borderId="87" xfId="0" applyNumberFormat="1" applyFont="1" applyBorder="1" applyAlignment="1">
      <alignment horizontal="center" vertical="center"/>
    </xf>
    <xf numFmtId="178" fontId="34" fillId="0" borderId="69" xfId="0" applyNumberFormat="1" applyFont="1" applyBorder="1" applyAlignment="1">
      <alignment horizontal="center" vertical="center"/>
    </xf>
    <xf numFmtId="1" fontId="131" fillId="0" borderId="86" xfId="0" applyNumberFormat="1" applyFont="1" applyBorder="1" applyAlignment="1">
      <alignment horizontal="center" vertical="center"/>
    </xf>
    <xf numFmtId="178" fontId="34" fillId="0" borderId="36" xfId="0" applyNumberFormat="1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94" fillId="38" borderId="64" xfId="0" applyFont="1" applyFill="1" applyBorder="1" applyAlignment="1">
      <alignment horizontal="center" vertical="center"/>
    </xf>
    <xf numFmtId="0" fontId="96" fillId="0" borderId="47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36" fillId="0" borderId="14" xfId="0" applyFont="1" applyBorder="1" applyAlignment="1">
      <alignment horizontal="center" vertical="center"/>
    </xf>
    <xf numFmtId="0" fontId="100" fillId="0" borderId="42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123" fillId="0" borderId="7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52" fillId="0" borderId="58" xfId="0" applyFont="1" applyBorder="1" applyAlignment="1">
      <alignment horizontal="center" vertical="center"/>
    </xf>
    <xf numFmtId="0" fontId="139" fillId="0" borderId="18" xfId="0" applyFont="1" applyBorder="1" applyAlignment="1">
      <alignment horizontal="center" vertical="center"/>
    </xf>
    <xf numFmtId="0" fontId="129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9" fillId="0" borderId="85" xfId="0" applyFont="1" applyBorder="1" applyAlignment="1">
      <alignment horizontal="center" vertical="center"/>
    </xf>
    <xf numFmtId="0" fontId="79" fillId="0" borderId="72" xfId="0" applyFont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94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94" fillId="38" borderId="0" xfId="0" applyFont="1" applyFill="1" applyBorder="1" applyAlignment="1">
      <alignment horizontal="center" vertical="center"/>
    </xf>
    <xf numFmtId="0" fontId="0" fillId="0" borderId="4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4"/>
  <sheetViews>
    <sheetView zoomScale="75" zoomScaleNormal="75" zoomScalePageLayoutView="0" workbookViewId="0" topLeftCell="A31">
      <selection activeCell="A1" sqref="A1:M55"/>
    </sheetView>
  </sheetViews>
  <sheetFormatPr defaultColWidth="9.140625" defaultRowHeight="15"/>
  <cols>
    <col min="1" max="1" width="2.7109375" style="633" customWidth="1"/>
    <col min="2" max="2" width="5.421875" style="633" customWidth="1"/>
    <col min="3" max="3" width="32.00390625" style="7" customWidth="1"/>
    <col min="4" max="9" width="0" style="633" hidden="1" customWidth="1"/>
    <col min="10" max="11" width="9.140625" style="633" customWidth="1"/>
    <col min="12" max="12" width="2.7109375" style="633" customWidth="1"/>
    <col min="13" max="13" width="2.421875" style="633" customWidth="1"/>
    <col min="14" max="16384" width="9.140625" style="633" customWidth="1"/>
  </cols>
  <sheetData>
    <row r="2" ht="16.5" thickBot="1">
      <c r="B2" s="255"/>
    </row>
    <row r="3" spans="2:11" ht="25.5" customHeight="1" thickBot="1">
      <c r="B3" s="1304" t="s">
        <v>449</v>
      </c>
      <c r="C3" s="1305"/>
      <c r="D3" s="1305"/>
      <c r="E3" s="1305"/>
      <c r="F3" s="1305"/>
      <c r="G3" s="1305"/>
      <c r="H3" s="1305"/>
      <c r="I3" s="1305"/>
      <c r="J3" s="1305"/>
      <c r="K3" s="1306"/>
    </row>
    <row r="4" spans="2:11" s="1298" customFormat="1" ht="33.75" customHeight="1" thickBot="1">
      <c r="B4" s="1301"/>
      <c r="C4" s="1303" t="s">
        <v>0</v>
      </c>
      <c r="D4" s="1302" t="s">
        <v>19</v>
      </c>
      <c r="E4" s="1186">
        <v>10</v>
      </c>
      <c r="F4" s="1186">
        <v>9</v>
      </c>
      <c r="G4" s="1186">
        <v>8</v>
      </c>
      <c r="H4" s="1299">
        <v>7</v>
      </c>
      <c r="I4" s="50">
        <v>0</v>
      </c>
      <c r="J4" s="1300" t="s">
        <v>3</v>
      </c>
      <c r="K4" s="1297" t="s">
        <v>28</v>
      </c>
    </row>
    <row r="5" spans="2:11" ht="21.75" customHeight="1">
      <c r="B5" s="46">
        <v>1</v>
      </c>
      <c r="C5" s="54" t="s">
        <v>345</v>
      </c>
      <c r="D5" s="22"/>
      <c r="E5" s="56"/>
      <c r="F5" s="56"/>
      <c r="G5" s="56"/>
      <c r="H5" s="45"/>
      <c r="I5" s="30"/>
      <c r="J5" s="22">
        <v>288</v>
      </c>
      <c r="K5" s="67"/>
    </row>
    <row r="6" spans="2:11" ht="21.75" customHeight="1">
      <c r="B6" s="143">
        <v>2</v>
      </c>
      <c r="C6" s="126" t="s">
        <v>248</v>
      </c>
      <c r="D6" s="74"/>
      <c r="E6" s="58"/>
      <c r="F6" s="58"/>
      <c r="G6" s="58"/>
      <c r="H6" s="4"/>
      <c r="I6" s="48"/>
      <c r="J6" s="74">
        <v>287</v>
      </c>
      <c r="K6" s="63"/>
    </row>
    <row r="7" spans="2:11" ht="21.75" customHeight="1">
      <c r="B7" s="143">
        <v>3</v>
      </c>
      <c r="C7" s="126" t="s">
        <v>89</v>
      </c>
      <c r="D7" s="74"/>
      <c r="E7" s="58"/>
      <c r="F7" s="58"/>
      <c r="G7" s="58"/>
      <c r="H7" s="4"/>
      <c r="I7" s="48"/>
      <c r="J7" s="74">
        <v>283</v>
      </c>
      <c r="K7" s="63"/>
    </row>
    <row r="8" spans="2:11" ht="21.75" customHeight="1">
      <c r="B8" s="143">
        <v>4</v>
      </c>
      <c r="C8" s="126" t="s">
        <v>314</v>
      </c>
      <c r="D8" s="74"/>
      <c r="E8" s="58"/>
      <c r="F8" s="58"/>
      <c r="G8" s="58"/>
      <c r="H8" s="4"/>
      <c r="I8" s="48"/>
      <c r="J8" s="74">
        <v>280</v>
      </c>
      <c r="K8" s="63"/>
    </row>
    <row r="9" spans="2:11" ht="21.75" customHeight="1">
      <c r="B9" s="143">
        <v>5</v>
      </c>
      <c r="C9" s="126" t="s">
        <v>453</v>
      </c>
      <c r="D9" s="74"/>
      <c r="E9" s="58"/>
      <c r="F9" s="58"/>
      <c r="G9" s="58"/>
      <c r="H9" s="4"/>
      <c r="I9" s="48"/>
      <c r="J9" s="74">
        <v>254</v>
      </c>
      <c r="K9" s="63"/>
    </row>
    <row r="10" spans="2:11" ht="21.75" customHeight="1">
      <c r="B10" s="143">
        <v>6</v>
      </c>
      <c r="C10" s="126" t="s">
        <v>279</v>
      </c>
      <c r="D10" s="74"/>
      <c r="E10" s="58"/>
      <c r="F10" s="58"/>
      <c r="G10" s="58"/>
      <c r="H10" s="4"/>
      <c r="I10" s="48"/>
      <c r="J10" s="74">
        <v>250</v>
      </c>
      <c r="K10" s="63"/>
    </row>
    <row r="11" spans="2:11" ht="21.75" customHeight="1">
      <c r="B11" s="143">
        <v>7</v>
      </c>
      <c r="C11" s="126" t="s">
        <v>463</v>
      </c>
      <c r="D11" s="74"/>
      <c r="E11" s="58"/>
      <c r="F11" s="58"/>
      <c r="G11" s="58"/>
      <c r="H11" s="4"/>
      <c r="I11" s="48"/>
      <c r="J11" s="74">
        <v>246</v>
      </c>
      <c r="K11" s="63"/>
    </row>
    <row r="12" spans="2:11" ht="21.75" customHeight="1">
      <c r="B12" s="143">
        <v>8</v>
      </c>
      <c r="C12" s="126" t="s">
        <v>171</v>
      </c>
      <c r="D12" s="74"/>
      <c r="E12" s="58"/>
      <c r="F12" s="58"/>
      <c r="G12" s="58"/>
      <c r="H12" s="4"/>
      <c r="I12" s="48"/>
      <c r="J12" s="74">
        <v>245</v>
      </c>
      <c r="K12" s="63"/>
    </row>
    <row r="13" spans="2:11" ht="21.75" customHeight="1">
      <c r="B13" s="143">
        <v>9</v>
      </c>
      <c r="C13" s="126" t="s">
        <v>73</v>
      </c>
      <c r="D13" s="74"/>
      <c r="E13" s="58"/>
      <c r="F13" s="58"/>
      <c r="G13" s="58"/>
      <c r="H13" s="4"/>
      <c r="I13" s="48"/>
      <c r="J13" s="74">
        <v>235</v>
      </c>
      <c r="K13" s="63"/>
    </row>
    <row r="14" spans="2:11" ht="21.75" customHeight="1">
      <c r="B14" s="143">
        <v>10</v>
      </c>
      <c r="C14" s="126" t="s">
        <v>78</v>
      </c>
      <c r="D14" s="74"/>
      <c r="E14" s="58"/>
      <c r="F14" s="58"/>
      <c r="G14" s="58"/>
      <c r="H14" s="4"/>
      <c r="I14" s="48"/>
      <c r="J14" s="74">
        <v>234</v>
      </c>
      <c r="K14" s="63"/>
    </row>
    <row r="15" spans="2:11" ht="21.75" customHeight="1">
      <c r="B15" s="143">
        <v>11</v>
      </c>
      <c r="C15" s="126" t="s">
        <v>75</v>
      </c>
      <c r="D15" s="74"/>
      <c r="E15" s="58"/>
      <c r="F15" s="58"/>
      <c r="G15" s="58"/>
      <c r="H15" s="4"/>
      <c r="I15" s="48"/>
      <c r="J15" s="74">
        <v>227</v>
      </c>
      <c r="K15" s="63"/>
    </row>
    <row r="16" spans="2:11" ht="21.75" customHeight="1">
      <c r="B16" s="143">
        <v>12</v>
      </c>
      <c r="C16" s="126" t="s">
        <v>372</v>
      </c>
      <c r="D16" s="74"/>
      <c r="E16" s="58"/>
      <c r="F16" s="58"/>
      <c r="G16" s="58"/>
      <c r="H16" s="4"/>
      <c r="I16" s="48"/>
      <c r="J16" s="74">
        <v>222</v>
      </c>
      <c r="K16" s="63"/>
    </row>
    <row r="17" spans="2:11" ht="21.75" customHeight="1">
      <c r="B17" s="143">
        <v>13</v>
      </c>
      <c r="C17" s="126" t="s">
        <v>448</v>
      </c>
      <c r="D17" s="74"/>
      <c r="E17" s="58"/>
      <c r="F17" s="58"/>
      <c r="G17" s="58"/>
      <c r="H17" s="4"/>
      <c r="I17" s="48"/>
      <c r="J17" s="74">
        <v>221</v>
      </c>
      <c r="K17" s="63"/>
    </row>
    <row r="18" spans="2:11" ht="21.75" customHeight="1">
      <c r="B18" s="143">
        <v>14</v>
      </c>
      <c r="C18" s="126" t="s">
        <v>423</v>
      </c>
      <c r="D18" s="74"/>
      <c r="E18" s="58"/>
      <c r="F18" s="58"/>
      <c r="G18" s="58"/>
      <c r="H18" s="4"/>
      <c r="I18" s="48"/>
      <c r="J18" s="74">
        <v>216</v>
      </c>
      <c r="K18" s="63"/>
    </row>
    <row r="19" spans="2:11" ht="21.75" customHeight="1">
      <c r="B19" s="143">
        <v>15</v>
      </c>
      <c r="C19" s="126" t="s">
        <v>90</v>
      </c>
      <c r="D19" s="74"/>
      <c r="E19" s="58"/>
      <c r="F19" s="58"/>
      <c r="G19" s="58"/>
      <c r="H19" s="4"/>
      <c r="I19" s="48"/>
      <c r="J19" s="74">
        <v>213</v>
      </c>
      <c r="K19" s="63"/>
    </row>
    <row r="20" spans="2:11" ht="21.75" customHeight="1">
      <c r="B20" s="143">
        <v>16</v>
      </c>
      <c r="C20" s="126" t="s">
        <v>462</v>
      </c>
      <c r="D20" s="74"/>
      <c r="E20" s="58"/>
      <c r="F20" s="58"/>
      <c r="G20" s="58"/>
      <c r="H20" s="4"/>
      <c r="I20" s="48"/>
      <c r="J20" s="74">
        <v>212</v>
      </c>
      <c r="K20" s="63"/>
    </row>
    <row r="21" spans="2:11" ht="21.75" customHeight="1">
      <c r="B21" s="143">
        <v>17</v>
      </c>
      <c r="C21" s="126" t="s">
        <v>68</v>
      </c>
      <c r="D21" s="74"/>
      <c r="E21" s="58"/>
      <c r="F21" s="58"/>
      <c r="G21" s="58"/>
      <c r="H21" s="4"/>
      <c r="I21" s="48"/>
      <c r="J21" s="74">
        <v>210</v>
      </c>
      <c r="K21" s="63"/>
    </row>
    <row r="22" spans="2:11" ht="21.75" customHeight="1">
      <c r="B22" s="143">
        <v>18</v>
      </c>
      <c r="C22" s="126" t="s">
        <v>310</v>
      </c>
      <c r="D22" s="74"/>
      <c r="E22" s="58"/>
      <c r="F22" s="58"/>
      <c r="G22" s="58"/>
      <c r="H22" s="4"/>
      <c r="I22" s="48"/>
      <c r="J22" s="74">
        <v>208</v>
      </c>
      <c r="K22" s="63"/>
    </row>
    <row r="23" spans="2:11" ht="21.75" customHeight="1">
      <c r="B23" s="143">
        <v>19</v>
      </c>
      <c r="C23" s="126" t="s">
        <v>447</v>
      </c>
      <c r="D23" s="74"/>
      <c r="E23" s="58"/>
      <c r="F23" s="58"/>
      <c r="G23" s="58"/>
      <c r="H23" s="4"/>
      <c r="I23" s="48"/>
      <c r="J23" s="74">
        <v>206</v>
      </c>
      <c r="K23" s="63"/>
    </row>
    <row r="24" spans="2:11" ht="21.75" customHeight="1">
      <c r="B24" s="143">
        <v>20</v>
      </c>
      <c r="C24" s="126" t="s">
        <v>391</v>
      </c>
      <c r="D24" s="74"/>
      <c r="E24" s="58"/>
      <c r="F24" s="58"/>
      <c r="G24" s="58"/>
      <c r="H24" s="4"/>
      <c r="I24" s="48"/>
      <c r="J24" s="74">
        <v>195</v>
      </c>
      <c r="K24" s="63"/>
    </row>
    <row r="25" spans="2:11" ht="21.75" customHeight="1">
      <c r="B25" s="143">
        <v>21</v>
      </c>
      <c r="C25" s="126" t="s">
        <v>280</v>
      </c>
      <c r="D25" s="74"/>
      <c r="E25" s="58"/>
      <c r="F25" s="58"/>
      <c r="G25" s="58"/>
      <c r="H25" s="4"/>
      <c r="I25" s="48"/>
      <c r="J25" s="74">
        <v>186</v>
      </c>
      <c r="K25" s="63"/>
    </row>
    <row r="26" spans="2:11" ht="21.75" customHeight="1">
      <c r="B26" s="143">
        <v>22</v>
      </c>
      <c r="C26" s="126" t="s">
        <v>319</v>
      </c>
      <c r="D26" s="74"/>
      <c r="E26" s="58"/>
      <c r="F26" s="58"/>
      <c r="G26" s="58"/>
      <c r="H26" s="4"/>
      <c r="I26" s="48"/>
      <c r="J26" s="74">
        <v>183</v>
      </c>
      <c r="K26" s="63"/>
    </row>
    <row r="27" spans="2:11" ht="21.75" customHeight="1">
      <c r="B27" s="143">
        <v>23</v>
      </c>
      <c r="C27" s="126" t="s">
        <v>403</v>
      </c>
      <c r="D27" s="74"/>
      <c r="E27" s="58"/>
      <c r="F27" s="58"/>
      <c r="G27" s="58"/>
      <c r="H27" s="4"/>
      <c r="I27" s="48"/>
      <c r="J27" s="74">
        <v>182</v>
      </c>
      <c r="K27" s="63"/>
    </row>
    <row r="28" spans="2:11" ht="21.75" customHeight="1">
      <c r="B28" s="143">
        <v>24</v>
      </c>
      <c r="C28" s="126" t="s">
        <v>250</v>
      </c>
      <c r="D28" s="74"/>
      <c r="E28" s="58"/>
      <c r="F28" s="58"/>
      <c r="G28" s="58"/>
      <c r="H28" s="4"/>
      <c r="I28" s="48"/>
      <c r="J28" s="74">
        <v>177</v>
      </c>
      <c r="K28" s="63"/>
    </row>
    <row r="29" spans="2:11" ht="21.75" customHeight="1">
      <c r="B29" s="143">
        <v>25</v>
      </c>
      <c r="C29" s="126" t="s">
        <v>374</v>
      </c>
      <c r="D29" s="74"/>
      <c r="E29" s="58"/>
      <c r="F29" s="58"/>
      <c r="G29" s="58"/>
      <c r="H29" s="4"/>
      <c r="I29" s="48"/>
      <c r="J29" s="74">
        <v>177</v>
      </c>
      <c r="K29" s="63"/>
    </row>
    <row r="30" spans="2:11" ht="21.75" customHeight="1">
      <c r="B30" s="143">
        <v>26</v>
      </c>
      <c r="C30" s="126" t="s">
        <v>94</v>
      </c>
      <c r="D30" s="74"/>
      <c r="E30" s="58"/>
      <c r="F30" s="58"/>
      <c r="G30" s="58"/>
      <c r="H30" s="4"/>
      <c r="I30" s="48"/>
      <c r="J30" s="74">
        <v>173</v>
      </c>
      <c r="K30" s="63"/>
    </row>
    <row r="31" spans="2:11" ht="21.75" customHeight="1">
      <c r="B31" s="143">
        <v>27</v>
      </c>
      <c r="C31" s="126" t="s">
        <v>421</v>
      </c>
      <c r="D31" s="74"/>
      <c r="E31" s="58"/>
      <c r="F31" s="58"/>
      <c r="G31" s="58"/>
      <c r="H31" s="4"/>
      <c r="I31" s="48"/>
      <c r="J31" s="74">
        <v>173</v>
      </c>
      <c r="K31" s="63"/>
    </row>
    <row r="32" spans="2:11" ht="21.75" customHeight="1">
      <c r="B32" s="143">
        <v>28</v>
      </c>
      <c r="C32" s="126" t="s">
        <v>69</v>
      </c>
      <c r="D32" s="74"/>
      <c r="E32" s="58"/>
      <c r="F32" s="58"/>
      <c r="G32" s="58"/>
      <c r="H32" s="4"/>
      <c r="I32" s="48"/>
      <c r="J32" s="74">
        <v>171</v>
      </c>
      <c r="K32" s="63"/>
    </row>
    <row r="33" spans="2:11" ht="21.75" customHeight="1">
      <c r="B33" s="143">
        <v>29</v>
      </c>
      <c r="C33" s="126" t="s">
        <v>386</v>
      </c>
      <c r="D33" s="74"/>
      <c r="E33" s="58"/>
      <c r="F33" s="58"/>
      <c r="G33" s="58"/>
      <c r="H33" s="4"/>
      <c r="I33" s="48"/>
      <c r="J33" s="74">
        <v>171</v>
      </c>
      <c r="K33" s="63"/>
    </row>
    <row r="34" spans="2:11" ht="21.75" customHeight="1">
      <c r="B34" s="143">
        <v>30</v>
      </c>
      <c r="C34" s="126" t="s">
        <v>88</v>
      </c>
      <c r="D34" s="74"/>
      <c r="E34" s="58"/>
      <c r="F34" s="58"/>
      <c r="G34" s="58"/>
      <c r="H34" s="4"/>
      <c r="I34" s="48"/>
      <c r="J34" s="74">
        <v>165</v>
      </c>
      <c r="K34" s="63"/>
    </row>
    <row r="35" spans="2:11" ht="21.75" customHeight="1">
      <c r="B35" s="143">
        <v>31</v>
      </c>
      <c r="C35" s="126" t="s">
        <v>451</v>
      </c>
      <c r="D35" s="74"/>
      <c r="E35" s="58"/>
      <c r="F35" s="58"/>
      <c r="G35" s="58"/>
      <c r="H35" s="4"/>
      <c r="I35" s="48"/>
      <c r="J35" s="74">
        <v>162</v>
      </c>
      <c r="K35" s="63"/>
    </row>
    <row r="36" spans="2:11" ht="21.75" customHeight="1">
      <c r="B36" s="143">
        <v>32</v>
      </c>
      <c r="C36" s="126" t="s">
        <v>443</v>
      </c>
      <c r="D36" s="74"/>
      <c r="E36" s="58"/>
      <c r="F36" s="58"/>
      <c r="G36" s="58"/>
      <c r="H36" s="4"/>
      <c r="I36" s="48"/>
      <c r="J36" s="74">
        <v>159</v>
      </c>
      <c r="K36" s="63"/>
    </row>
    <row r="37" spans="2:11" ht="21.75" customHeight="1">
      <c r="B37" s="143">
        <v>33</v>
      </c>
      <c r="C37" s="126" t="s">
        <v>81</v>
      </c>
      <c r="D37" s="74"/>
      <c r="E37" s="58"/>
      <c r="F37" s="58"/>
      <c r="G37" s="58"/>
      <c r="H37" s="4"/>
      <c r="I37" s="48"/>
      <c r="J37" s="74">
        <v>153</v>
      </c>
      <c r="K37" s="63"/>
    </row>
    <row r="38" spans="2:11" ht="21.75" customHeight="1">
      <c r="B38" s="143">
        <v>34</v>
      </c>
      <c r="C38" s="126" t="s">
        <v>454</v>
      </c>
      <c r="D38" s="74"/>
      <c r="E38" s="58"/>
      <c r="F38" s="58"/>
      <c r="G38" s="58"/>
      <c r="H38" s="4"/>
      <c r="I38" s="48"/>
      <c r="J38" s="74">
        <v>149</v>
      </c>
      <c r="K38" s="63"/>
    </row>
    <row r="39" spans="2:11" ht="21.75" customHeight="1">
      <c r="B39" s="143">
        <v>35</v>
      </c>
      <c r="C39" s="126" t="s">
        <v>362</v>
      </c>
      <c r="D39" s="74"/>
      <c r="E39" s="58"/>
      <c r="F39" s="58"/>
      <c r="G39" s="58"/>
      <c r="H39" s="4"/>
      <c r="I39" s="48"/>
      <c r="J39" s="74">
        <v>131</v>
      </c>
      <c r="K39" s="63"/>
    </row>
    <row r="40" spans="2:11" ht="21.75" customHeight="1">
      <c r="B40" s="143">
        <v>36</v>
      </c>
      <c r="C40" s="126" t="s">
        <v>446</v>
      </c>
      <c r="D40" s="74"/>
      <c r="E40" s="58"/>
      <c r="F40" s="58"/>
      <c r="G40" s="58"/>
      <c r="H40" s="4"/>
      <c r="I40" s="48"/>
      <c r="J40" s="74">
        <v>114</v>
      </c>
      <c r="K40" s="63"/>
    </row>
    <row r="41" spans="2:11" ht="21.75" customHeight="1">
      <c r="B41" s="143">
        <v>37</v>
      </c>
      <c r="C41" s="126" t="s">
        <v>455</v>
      </c>
      <c r="D41" s="74"/>
      <c r="E41" s="58"/>
      <c r="F41" s="58"/>
      <c r="G41" s="58"/>
      <c r="H41" s="4"/>
      <c r="I41" s="48"/>
      <c r="J41" s="74">
        <v>113</v>
      </c>
      <c r="K41" s="63"/>
    </row>
    <row r="42" spans="2:11" ht="21.75" customHeight="1">
      <c r="B42" s="143">
        <v>38</v>
      </c>
      <c r="C42" s="126" t="s">
        <v>445</v>
      </c>
      <c r="D42" s="74"/>
      <c r="E42" s="58"/>
      <c r="F42" s="58"/>
      <c r="G42" s="58"/>
      <c r="H42" s="4"/>
      <c r="I42" s="48"/>
      <c r="J42" s="74">
        <v>109</v>
      </c>
      <c r="K42" s="63"/>
    </row>
    <row r="43" spans="2:11" ht="21.75" customHeight="1">
      <c r="B43" s="143">
        <v>39</v>
      </c>
      <c r="C43" s="126" t="s">
        <v>120</v>
      </c>
      <c r="D43" s="74"/>
      <c r="E43" s="58"/>
      <c r="F43" s="58"/>
      <c r="G43" s="58"/>
      <c r="H43" s="4"/>
      <c r="I43" s="48"/>
      <c r="J43" s="74">
        <v>101</v>
      </c>
      <c r="K43" s="63"/>
    </row>
    <row r="44" spans="2:11" ht="21.75" customHeight="1" hidden="1">
      <c r="B44" s="143">
        <v>40</v>
      </c>
      <c r="C44" s="126" t="s">
        <v>314</v>
      </c>
      <c r="D44" s="74"/>
      <c r="E44" s="58"/>
      <c r="F44" s="58"/>
      <c r="G44" s="58"/>
      <c r="H44" s="4"/>
      <c r="I44" s="48"/>
      <c r="J44" s="74">
        <v>0</v>
      </c>
      <c r="K44" s="63"/>
    </row>
    <row r="45" spans="2:11" ht="21.75" customHeight="1" hidden="1">
      <c r="B45" s="143">
        <v>41</v>
      </c>
      <c r="C45" s="126" t="s">
        <v>444</v>
      </c>
      <c r="D45" s="74"/>
      <c r="E45" s="58"/>
      <c r="F45" s="58"/>
      <c r="G45" s="58"/>
      <c r="H45" s="4"/>
      <c r="I45" s="48"/>
      <c r="J45" s="74">
        <v>0</v>
      </c>
      <c r="K45" s="63"/>
    </row>
    <row r="46" spans="2:11" ht="21.75" customHeight="1" hidden="1">
      <c r="B46" s="143">
        <v>42</v>
      </c>
      <c r="C46" s="126" t="s">
        <v>450</v>
      </c>
      <c r="D46" s="74"/>
      <c r="E46" s="58"/>
      <c r="F46" s="58"/>
      <c r="G46" s="58"/>
      <c r="H46" s="4"/>
      <c r="I46" s="48"/>
      <c r="J46" s="74">
        <v>0</v>
      </c>
      <c r="K46" s="63"/>
    </row>
    <row r="47" spans="2:11" ht="21.75" customHeight="1" hidden="1">
      <c r="B47" s="143">
        <v>43</v>
      </c>
      <c r="C47" s="126" t="s">
        <v>452</v>
      </c>
      <c r="D47" s="74"/>
      <c r="E47" s="58"/>
      <c r="F47" s="58"/>
      <c r="G47" s="58"/>
      <c r="H47" s="4"/>
      <c r="I47" s="48"/>
      <c r="J47" s="74">
        <v>0</v>
      </c>
      <c r="K47" s="63"/>
    </row>
    <row r="48" spans="2:11" ht="21.75" customHeight="1" hidden="1">
      <c r="B48" s="143">
        <v>44</v>
      </c>
      <c r="C48" s="126" t="s">
        <v>278</v>
      </c>
      <c r="D48" s="74"/>
      <c r="E48" s="58"/>
      <c r="F48" s="58"/>
      <c r="G48" s="58"/>
      <c r="H48" s="4"/>
      <c r="I48" s="48"/>
      <c r="J48" s="74">
        <v>0</v>
      </c>
      <c r="K48" s="63"/>
    </row>
    <row r="49" spans="2:11" ht="21.75" customHeight="1" hidden="1">
      <c r="B49" s="143">
        <v>45</v>
      </c>
      <c r="C49" s="126" t="s">
        <v>311</v>
      </c>
      <c r="D49" s="74"/>
      <c r="E49" s="58"/>
      <c r="F49" s="58"/>
      <c r="G49" s="58"/>
      <c r="H49" s="4"/>
      <c r="I49" s="48"/>
      <c r="J49" s="74">
        <v>0</v>
      </c>
      <c r="K49" s="63"/>
    </row>
    <row r="50" spans="2:11" ht="24.75" customHeight="1" hidden="1">
      <c r="B50" s="143">
        <v>46</v>
      </c>
      <c r="C50" s="126" t="s">
        <v>456</v>
      </c>
      <c r="D50" s="74"/>
      <c r="E50" s="58"/>
      <c r="F50" s="58"/>
      <c r="G50" s="58"/>
      <c r="H50" s="4"/>
      <c r="I50" s="48"/>
      <c r="J50" s="74">
        <v>0</v>
      </c>
      <c r="K50" s="63"/>
    </row>
    <row r="51" spans="2:11" ht="24.75" customHeight="1" hidden="1">
      <c r="B51" s="143">
        <v>47</v>
      </c>
      <c r="C51" s="126"/>
      <c r="D51" s="74"/>
      <c r="E51" s="58"/>
      <c r="F51" s="58"/>
      <c r="G51" s="58"/>
      <c r="H51" s="4"/>
      <c r="I51" s="48"/>
      <c r="J51" s="74"/>
      <c r="K51" s="63"/>
    </row>
    <row r="52" spans="2:11" ht="24.75" customHeight="1" hidden="1">
      <c r="B52" s="143">
        <v>48</v>
      </c>
      <c r="C52" s="126"/>
      <c r="D52" s="74"/>
      <c r="E52" s="58"/>
      <c r="F52" s="58"/>
      <c r="G52" s="58"/>
      <c r="H52" s="4"/>
      <c r="I52" s="48"/>
      <c r="J52" s="74"/>
      <c r="K52" s="63"/>
    </row>
    <row r="53" spans="2:11" ht="24.75" customHeight="1" hidden="1">
      <c r="B53" s="143">
        <v>49</v>
      </c>
      <c r="C53" s="126"/>
      <c r="D53" s="74"/>
      <c r="E53" s="58"/>
      <c r="F53" s="58"/>
      <c r="G53" s="58"/>
      <c r="H53" s="4"/>
      <c r="I53" s="48"/>
      <c r="J53" s="74"/>
      <c r="K53" s="63"/>
    </row>
    <row r="54" spans="2:11" ht="24" customHeight="1" hidden="1" thickBot="1">
      <c r="B54" s="658">
        <v>50</v>
      </c>
      <c r="C54" s="27"/>
      <c r="D54" s="24"/>
      <c r="E54" s="60"/>
      <c r="F54" s="60"/>
      <c r="G54" s="60"/>
      <c r="H54" s="44"/>
      <c r="I54" s="17"/>
      <c r="J54" s="24"/>
      <c r="K54" s="62"/>
    </row>
  </sheetData>
  <sheetProtection/>
  <mergeCells count="1">
    <mergeCell ref="B3:K3"/>
  </mergeCells>
  <printOptions/>
  <pageMargins left="0.1968503937007874" right="0.1968503937007874" top="0.1968503937007874" bottom="0.1968503937007874" header="0.31496062992125984" footer="0.31496062992125984"/>
  <pageSetup fitToWidth="0" fitToHeight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3"/>
  <sheetViews>
    <sheetView zoomScale="77" zoomScaleNormal="77" zoomScalePageLayoutView="0" workbookViewId="0" topLeftCell="A133">
      <selection activeCell="B188" sqref="B188"/>
    </sheetView>
  </sheetViews>
  <sheetFormatPr defaultColWidth="9.140625" defaultRowHeight="15"/>
  <cols>
    <col min="1" max="1" width="1.8515625" style="0" customWidth="1"/>
    <col min="2" max="2" width="5.57421875" style="0" customWidth="1"/>
    <col min="3" max="3" width="7.28125" style="0" customWidth="1"/>
    <col min="4" max="4" width="31.140625" style="627" customWidth="1"/>
    <col min="5" max="5" width="9.140625" style="419" customWidth="1"/>
    <col min="6" max="6" width="9.140625" style="410" customWidth="1"/>
    <col min="8" max="14" width="6.7109375" style="0" customWidth="1"/>
    <col min="15" max="15" width="9.140625" style="0" customWidth="1"/>
    <col min="18" max="18" width="11.421875" style="0" customWidth="1"/>
    <col min="19" max="19" width="12.00390625" style="0" customWidth="1"/>
    <col min="20" max="20" width="12.8515625" style="0" customWidth="1"/>
    <col min="21" max="21" width="8.7109375" style="0" customWidth="1"/>
  </cols>
  <sheetData>
    <row r="1" spans="2:22" ht="16.5" thickBot="1">
      <c r="B1" s="255"/>
      <c r="C1" s="261" t="s">
        <v>252</v>
      </c>
      <c r="D1" s="155"/>
      <c r="E1" s="155"/>
      <c r="F1" s="386"/>
      <c r="G1" s="155"/>
      <c r="H1" s="260"/>
      <c r="I1" s="260"/>
      <c r="J1" s="260"/>
      <c r="K1" s="260"/>
      <c r="L1" s="260"/>
      <c r="M1" s="286"/>
      <c r="N1" s="287"/>
      <c r="O1" s="286"/>
      <c r="P1" s="288"/>
      <c r="Q1" s="289"/>
      <c r="R1" s="6"/>
      <c r="S1" s="6"/>
      <c r="T1" s="6"/>
      <c r="U1" s="6"/>
      <c r="V1" s="6"/>
    </row>
    <row r="2" spans="2:22" s="412" customFormat="1" ht="31.5" customHeight="1" thickBot="1">
      <c r="B2" s="1316" t="s">
        <v>238</v>
      </c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8"/>
      <c r="T2" s="411"/>
      <c r="U2" s="411"/>
      <c r="V2" s="411"/>
    </row>
    <row r="3" spans="2:22" s="533" customFormat="1" ht="18.75" customHeight="1" thickBot="1"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2"/>
      <c r="V3" s="532"/>
    </row>
    <row r="4" spans="2:22" s="412" customFormat="1" ht="31.5" customHeight="1" thickBot="1">
      <c r="B4" s="1319" t="s">
        <v>306</v>
      </c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1"/>
      <c r="T4" s="411"/>
      <c r="U4" s="411"/>
      <c r="V4" s="411"/>
    </row>
    <row r="5" spans="2:22" ht="16.5" thickBot="1">
      <c r="B5" s="255"/>
      <c r="C5" s="261"/>
      <c r="D5" s="155"/>
      <c r="E5" s="155"/>
      <c r="F5" s="386"/>
      <c r="G5" s="155"/>
      <c r="H5" s="260"/>
      <c r="I5" s="260"/>
      <c r="J5" s="260"/>
      <c r="K5" s="260"/>
      <c r="L5" s="260"/>
      <c r="M5" s="286"/>
      <c r="N5" s="287"/>
      <c r="O5" s="286"/>
      <c r="P5" s="288"/>
      <c r="Q5" s="289"/>
      <c r="R5" s="6"/>
      <c r="S5" s="6"/>
      <c r="T5" s="6"/>
      <c r="U5" s="6"/>
      <c r="V5" s="6" t="s">
        <v>252</v>
      </c>
    </row>
    <row r="6" spans="2:22" ht="31.5" customHeight="1" thickBot="1">
      <c r="B6" s="946">
        <v>2019</v>
      </c>
      <c r="C6" s="261"/>
      <c r="D6" s="1333" t="s">
        <v>10</v>
      </c>
      <c r="E6" s="1334"/>
      <c r="F6" s="1334"/>
      <c r="G6" s="1334"/>
      <c r="H6" s="1334"/>
      <c r="I6" s="1334"/>
      <c r="J6" s="1334"/>
      <c r="K6" s="1334"/>
      <c r="L6" s="1334"/>
      <c r="M6" s="1334"/>
      <c r="N6" s="1334"/>
      <c r="O6" s="1334"/>
      <c r="P6" s="1335"/>
      <c r="Q6" s="289"/>
      <c r="R6" s="6"/>
      <c r="S6" s="6"/>
      <c r="T6" s="6"/>
      <c r="U6" s="6"/>
      <c r="V6" s="6"/>
    </row>
    <row r="7" spans="2:22" ht="32.25" thickBot="1">
      <c r="B7" s="1048">
        <v>2018</v>
      </c>
      <c r="C7" s="1049" t="s">
        <v>1</v>
      </c>
      <c r="D7" s="631" t="s">
        <v>0</v>
      </c>
      <c r="E7" s="637" t="s">
        <v>39</v>
      </c>
      <c r="F7" s="432" t="s">
        <v>57</v>
      </c>
      <c r="G7" s="171"/>
      <c r="H7" s="319" t="s">
        <v>19</v>
      </c>
      <c r="I7" s="320">
        <v>10</v>
      </c>
      <c r="J7" s="320">
        <v>9</v>
      </c>
      <c r="K7" s="320">
        <v>8</v>
      </c>
      <c r="L7" s="320">
        <v>7</v>
      </c>
      <c r="M7" s="1050">
        <v>6</v>
      </c>
      <c r="N7" s="1051">
        <v>5</v>
      </c>
      <c r="O7" s="1052">
        <v>0</v>
      </c>
      <c r="P7" s="1053" t="s">
        <v>3</v>
      </c>
      <c r="Q7" s="1054" t="s">
        <v>20</v>
      </c>
      <c r="R7" s="1055" t="s">
        <v>204</v>
      </c>
      <c r="S7" s="47" t="s">
        <v>23</v>
      </c>
      <c r="T7" s="664" t="s">
        <v>302</v>
      </c>
      <c r="U7" s="7"/>
      <c r="V7" s="7"/>
    </row>
    <row r="8" spans="2:22" ht="15.75">
      <c r="B8" s="945" t="s">
        <v>112</v>
      </c>
      <c r="C8" s="1112">
        <v>6016</v>
      </c>
      <c r="D8" s="1113" t="s">
        <v>282</v>
      </c>
      <c r="E8" s="434" t="s">
        <v>56</v>
      </c>
      <c r="F8" s="384" t="s">
        <v>8</v>
      </c>
      <c r="G8" s="1114"/>
      <c r="H8" s="293">
        <v>160</v>
      </c>
      <c r="I8" s="294">
        <v>110</v>
      </c>
      <c r="J8" s="294">
        <v>27</v>
      </c>
      <c r="K8" s="294"/>
      <c r="L8" s="294"/>
      <c r="M8" s="294"/>
      <c r="N8" s="295"/>
      <c r="O8" s="1115"/>
      <c r="P8" s="1116">
        <f>SUM(H8:$N8)</f>
        <v>297</v>
      </c>
      <c r="Q8" s="734">
        <f aca="true" t="shared" si="0" ref="Q8:Q17">(H8/10)+(I8/10)+(J8/9)+(K8/8)+(L8/7)+(M8/6)+(N8/5)+O8</f>
        <v>30</v>
      </c>
      <c r="R8" s="1307"/>
      <c r="S8" s="1308"/>
      <c r="T8" s="999" t="str">
        <f aca="true" t="shared" si="1" ref="T8:T53">IF(P8=0," ",IF(Q8&lt;&gt;30,"ERROR!"," "))</f>
        <v> </v>
      </c>
      <c r="U8" s="6"/>
      <c r="V8" s="6"/>
    </row>
    <row r="9" spans="2:22" ht="15.75">
      <c r="B9" s="945" t="s">
        <v>112</v>
      </c>
      <c r="C9" s="889">
        <v>6027</v>
      </c>
      <c r="D9" s="1069" t="s">
        <v>93</v>
      </c>
      <c r="E9" s="413" t="s">
        <v>56</v>
      </c>
      <c r="F9" s="385" t="s">
        <v>8</v>
      </c>
      <c r="G9" s="1076"/>
      <c r="H9" s="296">
        <v>100</v>
      </c>
      <c r="I9" s="297">
        <v>160</v>
      </c>
      <c r="J9" s="297">
        <v>36</v>
      </c>
      <c r="K9" s="297"/>
      <c r="L9" s="297"/>
      <c r="M9" s="297"/>
      <c r="N9" s="298"/>
      <c r="O9" s="898"/>
      <c r="P9" s="322">
        <f>SUM(H9:$N9)</f>
        <v>296</v>
      </c>
      <c r="Q9" s="735">
        <f t="shared" si="0"/>
        <v>30</v>
      </c>
      <c r="R9" s="1309"/>
      <c r="S9" s="1310"/>
      <c r="T9" s="665" t="str">
        <f t="shared" si="1"/>
        <v> </v>
      </c>
      <c r="U9" s="6"/>
      <c r="V9" s="6"/>
    </row>
    <row r="10" spans="2:22" ht="15.75">
      <c r="B10" s="945" t="s">
        <v>112</v>
      </c>
      <c r="C10" s="267">
        <v>6042</v>
      </c>
      <c r="D10" s="1047" t="s">
        <v>311</v>
      </c>
      <c r="E10" s="413" t="s">
        <v>56</v>
      </c>
      <c r="F10" s="385" t="s">
        <v>8</v>
      </c>
      <c r="G10" s="1076"/>
      <c r="H10" s="296">
        <v>100</v>
      </c>
      <c r="I10" s="297">
        <v>160</v>
      </c>
      <c r="J10" s="297">
        <v>36</v>
      </c>
      <c r="K10" s="297"/>
      <c r="L10" s="297"/>
      <c r="M10" s="297"/>
      <c r="N10" s="298"/>
      <c r="O10" s="898"/>
      <c r="P10" s="322">
        <f>SUM(H10:$N10)</f>
        <v>296</v>
      </c>
      <c r="Q10" s="735">
        <f>(H10/10)+(I10/10)+(J10/9)+(K10/8)+(L10/7)+(M10/6)+(N10/5)+O10</f>
        <v>30</v>
      </c>
      <c r="R10" s="1309"/>
      <c r="S10" s="1310"/>
      <c r="T10" s="665"/>
      <c r="U10" s="633"/>
      <c r="V10" s="633"/>
    </row>
    <row r="11" spans="2:22" ht="15.75">
      <c r="B11" s="945" t="s">
        <v>112</v>
      </c>
      <c r="C11" s="889">
        <v>6043</v>
      </c>
      <c r="D11" s="1069" t="s">
        <v>315</v>
      </c>
      <c r="E11" s="413" t="s">
        <v>56</v>
      </c>
      <c r="F11" s="385" t="s">
        <v>8</v>
      </c>
      <c r="G11" s="1076"/>
      <c r="H11" s="296">
        <v>90</v>
      </c>
      <c r="I11" s="297">
        <v>150</v>
      </c>
      <c r="J11" s="297">
        <v>54</v>
      </c>
      <c r="K11" s="297"/>
      <c r="L11" s="297"/>
      <c r="M11" s="297"/>
      <c r="N11" s="298"/>
      <c r="O11" s="898"/>
      <c r="P11" s="322">
        <f>SUM(H11:$N11)</f>
        <v>294</v>
      </c>
      <c r="Q11" s="735">
        <f t="shared" si="0"/>
        <v>30</v>
      </c>
      <c r="R11" s="1309"/>
      <c r="S11" s="1310"/>
      <c r="T11" s="665" t="str">
        <f t="shared" si="1"/>
        <v> </v>
      </c>
      <c r="U11" s="6"/>
      <c r="V11" s="6"/>
    </row>
    <row r="12" spans="2:22" ht="15.75">
      <c r="B12" s="945"/>
      <c r="C12" s="573">
        <v>6034</v>
      </c>
      <c r="D12" s="1070" t="s">
        <v>278</v>
      </c>
      <c r="E12" s="414" t="s">
        <v>56</v>
      </c>
      <c r="F12" s="385" t="s">
        <v>8</v>
      </c>
      <c r="G12" s="1076"/>
      <c r="H12" s="296">
        <v>90</v>
      </c>
      <c r="I12" s="297">
        <v>140</v>
      </c>
      <c r="J12" s="297">
        <v>63</v>
      </c>
      <c r="K12" s="297"/>
      <c r="L12" s="297"/>
      <c r="M12" s="297"/>
      <c r="N12" s="298"/>
      <c r="O12" s="898"/>
      <c r="P12" s="322">
        <f>SUM(H12:$N12)</f>
        <v>293</v>
      </c>
      <c r="Q12" s="735">
        <f>(H12/10)+(I12/10)+(J12/9)+(K12/8)+(L12/7)+(M12/6)+(N12/5)+O12</f>
        <v>30</v>
      </c>
      <c r="R12" s="1309"/>
      <c r="S12" s="1310"/>
      <c r="T12" s="665"/>
      <c r="U12" s="633"/>
      <c r="V12" s="633"/>
    </row>
    <row r="13" spans="2:22" ht="15.75">
      <c r="B13" s="945" t="s">
        <v>112</v>
      </c>
      <c r="C13" s="889">
        <v>1786</v>
      </c>
      <c r="D13" s="1069" t="s">
        <v>73</v>
      </c>
      <c r="E13" s="413" t="s">
        <v>51</v>
      </c>
      <c r="F13" s="385" t="s">
        <v>8</v>
      </c>
      <c r="G13" s="1076"/>
      <c r="H13" s="296">
        <v>50</v>
      </c>
      <c r="I13" s="297">
        <v>150</v>
      </c>
      <c r="J13" s="297">
        <v>90</v>
      </c>
      <c r="K13" s="297"/>
      <c r="L13" s="297"/>
      <c r="M13" s="297"/>
      <c r="N13" s="298"/>
      <c r="O13" s="898"/>
      <c r="P13" s="322">
        <f>SUM(H13:$N13)</f>
        <v>290</v>
      </c>
      <c r="Q13" s="735">
        <f>(H13/10)+(I13/10)+(J13/9)+(K13/8)+(L13/7)+(M13/6)+(N13/5)+O13</f>
        <v>30</v>
      </c>
      <c r="R13" s="1309"/>
      <c r="S13" s="1310"/>
      <c r="T13" s="665" t="str">
        <f t="shared" si="1"/>
        <v> </v>
      </c>
      <c r="U13" s="633"/>
      <c r="V13" s="633"/>
    </row>
    <row r="14" spans="2:22" ht="15.75">
      <c r="B14" s="945" t="s">
        <v>112</v>
      </c>
      <c r="C14" s="1117">
        <v>6008</v>
      </c>
      <c r="D14" s="1118" t="s">
        <v>248</v>
      </c>
      <c r="E14" s="415" t="s">
        <v>56</v>
      </c>
      <c r="F14" s="387" t="s">
        <v>8</v>
      </c>
      <c r="G14" s="1079"/>
      <c r="H14" s="300">
        <v>130</v>
      </c>
      <c r="I14" s="301">
        <v>100</v>
      </c>
      <c r="J14" s="301">
        <v>36</v>
      </c>
      <c r="K14" s="301">
        <v>16</v>
      </c>
      <c r="L14" s="301">
        <v>7</v>
      </c>
      <c r="M14" s="301"/>
      <c r="N14" s="302"/>
      <c r="O14" s="1120"/>
      <c r="P14" s="324">
        <f>SUM(H14:$N14)</f>
        <v>289</v>
      </c>
      <c r="Q14" s="740">
        <f>(H14/10)+(I14/10)+(J14/9)+(K14/8)+(L14/7)+(M14/6)+(N14/5)+O14</f>
        <v>30</v>
      </c>
      <c r="R14" s="1309"/>
      <c r="S14" s="1310"/>
      <c r="T14" s="665" t="str">
        <f>IF(P15=0," ",IF(Q15&lt;&gt;30,"ERROR!"," "))</f>
        <v> </v>
      </c>
      <c r="U14" s="6"/>
      <c r="V14" s="6"/>
    </row>
    <row r="15" spans="2:22" ht="16.5" thickBot="1">
      <c r="B15" s="945"/>
      <c r="C15" s="951">
        <v>786</v>
      </c>
      <c r="D15" s="1071" t="s">
        <v>75</v>
      </c>
      <c r="E15" s="417" t="s">
        <v>50</v>
      </c>
      <c r="F15" s="406" t="s">
        <v>8</v>
      </c>
      <c r="G15" s="1095"/>
      <c r="H15" s="304">
        <v>30</v>
      </c>
      <c r="I15" s="305">
        <v>160</v>
      </c>
      <c r="J15" s="305">
        <v>99</v>
      </c>
      <c r="K15" s="305"/>
      <c r="L15" s="305"/>
      <c r="M15" s="305"/>
      <c r="N15" s="306"/>
      <c r="O15" s="899"/>
      <c r="P15" s="323">
        <f>SUM(H15:$N15)</f>
        <v>289</v>
      </c>
      <c r="Q15" s="738">
        <f>(H15/10)+(I15/10)+(J15/9)+(K15/8)+(L15/7)+(M15/6)+(N15/5)+O15</f>
        <v>30</v>
      </c>
      <c r="R15" s="1311"/>
      <c r="S15" s="1312"/>
      <c r="T15" s="1109"/>
      <c r="U15" s="633"/>
      <c r="V15" s="633"/>
    </row>
    <row r="16" spans="2:22" ht="15.75">
      <c r="B16" s="945" t="s">
        <v>112</v>
      </c>
      <c r="C16" s="272">
        <v>6038</v>
      </c>
      <c r="D16" s="1072" t="s">
        <v>313</v>
      </c>
      <c r="E16" s="883" t="s">
        <v>56</v>
      </c>
      <c r="F16" s="407" t="s">
        <v>4</v>
      </c>
      <c r="G16" s="1078"/>
      <c r="H16" s="308">
        <v>130</v>
      </c>
      <c r="I16" s="309">
        <v>100</v>
      </c>
      <c r="J16" s="309">
        <v>63</v>
      </c>
      <c r="K16" s="309"/>
      <c r="L16" s="309"/>
      <c r="M16" s="309"/>
      <c r="N16" s="310"/>
      <c r="O16" s="900"/>
      <c r="P16" s="572">
        <f>SUM(H16:$N16)</f>
        <v>293</v>
      </c>
      <c r="Q16" s="940">
        <f t="shared" si="0"/>
        <v>30</v>
      </c>
      <c r="R16" s="68" t="str">
        <f>IF(P16&gt;296,"Yes","NO")</f>
        <v>NO</v>
      </c>
      <c r="S16" s="69">
        <f aca="true" t="shared" si="2" ref="S16:S22">IF(R16="yes","HM","")</f>
      </c>
      <c r="T16" s="665" t="str">
        <f t="shared" si="1"/>
        <v> </v>
      </c>
      <c r="U16" s="6"/>
      <c r="V16" s="6"/>
    </row>
    <row r="17" spans="2:22" ht="15.75">
      <c r="B17" s="945" t="s">
        <v>112</v>
      </c>
      <c r="C17" s="268">
        <v>6032</v>
      </c>
      <c r="D17" s="436" t="s">
        <v>249</v>
      </c>
      <c r="E17" s="415" t="s">
        <v>56</v>
      </c>
      <c r="F17" s="385" t="s">
        <v>4</v>
      </c>
      <c r="G17" s="1077"/>
      <c r="H17" s="311">
        <v>50</v>
      </c>
      <c r="I17" s="297">
        <v>170</v>
      </c>
      <c r="J17" s="297">
        <v>72</v>
      </c>
      <c r="K17" s="297"/>
      <c r="L17" s="297"/>
      <c r="M17" s="297"/>
      <c r="N17" s="312"/>
      <c r="O17" s="901"/>
      <c r="P17" s="322">
        <f>SUM(H17:$N17)</f>
        <v>292</v>
      </c>
      <c r="Q17" s="927">
        <f t="shared" si="0"/>
        <v>30</v>
      </c>
      <c r="R17" s="57" t="str">
        <f aca="true" t="shared" si="3" ref="R17:R22">IF(O17&gt;296,"Yes","NO")</f>
        <v>NO</v>
      </c>
      <c r="S17" s="63">
        <f t="shared" si="2"/>
      </c>
      <c r="T17" s="665" t="str">
        <f>IF(P17=0," ",IF(Q17&lt;&gt;30,"ERROR!"," "))</f>
        <v> </v>
      </c>
      <c r="U17" s="633"/>
      <c r="V17" s="633"/>
    </row>
    <row r="18" spans="2:22" ht="15.75">
      <c r="B18" s="945" t="s">
        <v>112</v>
      </c>
      <c r="C18" s="267">
        <v>1287</v>
      </c>
      <c r="D18" s="1047" t="s">
        <v>251</v>
      </c>
      <c r="E18" s="413" t="s">
        <v>43</v>
      </c>
      <c r="F18" s="385" t="s">
        <v>4</v>
      </c>
      <c r="G18" s="1077"/>
      <c r="H18" s="311">
        <v>110</v>
      </c>
      <c r="I18" s="297">
        <v>110</v>
      </c>
      <c r="J18" s="297">
        <v>63</v>
      </c>
      <c r="K18" s="297">
        <v>0</v>
      </c>
      <c r="L18" s="297">
        <v>7</v>
      </c>
      <c r="M18" s="297"/>
      <c r="N18" s="312"/>
      <c r="O18" s="901"/>
      <c r="P18" s="322">
        <f>SUM(H18:$N18)</f>
        <v>290</v>
      </c>
      <c r="Q18" s="927">
        <f aca="true" t="shared" si="4" ref="Q18:Q29">(H18/10)+(I18/10)+(J18/9)+(K18/8)+(L18/7)+(M18/6)+(N18/5)+O18</f>
        <v>30</v>
      </c>
      <c r="R18" s="57" t="str">
        <f t="shared" si="3"/>
        <v>NO</v>
      </c>
      <c r="S18" s="63">
        <f t="shared" si="2"/>
      </c>
      <c r="T18" s="665" t="str">
        <f t="shared" si="1"/>
        <v> </v>
      </c>
      <c r="U18" s="6"/>
      <c r="V18" s="6"/>
    </row>
    <row r="19" spans="2:22" ht="15.75">
      <c r="B19" s="945" t="s">
        <v>112</v>
      </c>
      <c r="C19" s="269">
        <v>1266</v>
      </c>
      <c r="D19" s="1073" t="s">
        <v>366</v>
      </c>
      <c r="E19" s="414" t="s">
        <v>41</v>
      </c>
      <c r="F19" s="385" t="s">
        <v>4</v>
      </c>
      <c r="G19" s="1077"/>
      <c r="H19" s="311">
        <v>40</v>
      </c>
      <c r="I19" s="297">
        <v>180</v>
      </c>
      <c r="J19" s="297">
        <v>54</v>
      </c>
      <c r="K19" s="297">
        <v>16</v>
      </c>
      <c r="L19" s="297"/>
      <c r="M19" s="297"/>
      <c r="N19" s="312"/>
      <c r="O19" s="901"/>
      <c r="P19" s="322">
        <f>SUM(H19:$N19)</f>
        <v>290</v>
      </c>
      <c r="Q19" s="927">
        <f t="shared" si="4"/>
        <v>30</v>
      </c>
      <c r="R19" s="57" t="str">
        <f t="shared" si="3"/>
        <v>NO</v>
      </c>
      <c r="S19" s="63">
        <f t="shared" si="2"/>
      </c>
      <c r="T19" s="665" t="str">
        <f t="shared" si="1"/>
        <v> </v>
      </c>
      <c r="U19" s="6"/>
      <c r="V19" s="6"/>
    </row>
    <row r="20" spans="2:22" ht="15.75">
      <c r="B20" s="945" t="s">
        <v>112</v>
      </c>
      <c r="C20" s="268">
        <v>516</v>
      </c>
      <c r="D20" s="436" t="s">
        <v>332</v>
      </c>
      <c r="E20" s="416" t="s">
        <v>51</v>
      </c>
      <c r="F20" s="387" t="s">
        <v>4</v>
      </c>
      <c r="G20" s="1079"/>
      <c r="H20" s="315">
        <v>70</v>
      </c>
      <c r="I20" s="301">
        <v>130</v>
      </c>
      <c r="J20" s="301">
        <v>81</v>
      </c>
      <c r="K20" s="301">
        <v>8</v>
      </c>
      <c r="L20" s="301"/>
      <c r="M20" s="301"/>
      <c r="N20" s="316"/>
      <c r="O20" s="902"/>
      <c r="P20" s="324">
        <f>SUM(H20:$N20)</f>
        <v>289</v>
      </c>
      <c r="Q20" s="927">
        <f t="shared" si="4"/>
        <v>30</v>
      </c>
      <c r="R20" s="64" t="str">
        <f t="shared" si="3"/>
        <v>NO</v>
      </c>
      <c r="S20" s="65">
        <f t="shared" si="2"/>
      </c>
      <c r="T20" s="665" t="str">
        <f t="shared" si="1"/>
        <v> </v>
      </c>
      <c r="U20" s="6"/>
      <c r="V20" s="6"/>
    </row>
    <row r="21" spans="2:22" ht="15.75">
      <c r="B21" s="945" t="s">
        <v>112</v>
      </c>
      <c r="C21" s="268">
        <v>2</v>
      </c>
      <c r="D21" s="436" t="s">
        <v>319</v>
      </c>
      <c r="E21" s="416" t="s">
        <v>43</v>
      </c>
      <c r="F21" s="387" t="s">
        <v>4</v>
      </c>
      <c r="G21" s="1079"/>
      <c r="H21" s="315">
        <v>70</v>
      </c>
      <c r="I21" s="301">
        <v>110</v>
      </c>
      <c r="J21" s="301">
        <v>108</v>
      </c>
      <c r="K21" s="301"/>
      <c r="L21" s="301"/>
      <c r="M21" s="301"/>
      <c r="N21" s="316"/>
      <c r="O21" s="902"/>
      <c r="P21" s="324">
        <f>SUM(H21:$N21)</f>
        <v>288</v>
      </c>
      <c r="Q21" s="927">
        <f>(H21/10)+(I21/10)+(J21/9)+(K21/8)+(L21/7)+(M21/6)+(N21/5)+O21</f>
        <v>30</v>
      </c>
      <c r="R21" s="64" t="str">
        <f t="shared" si="3"/>
        <v>NO</v>
      </c>
      <c r="S21" s="65">
        <f t="shared" si="2"/>
      </c>
      <c r="T21" s="665" t="str">
        <f>IF(P21=0," ",IF(Q21&lt;&gt;30,"ERROR!"," "))</f>
        <v> </v>
      </c>
      <c r="U21" s="633"/>
      <c r="V21" s="633"/>
    </row>
    <row r="22" spans="2:22" ht="16.5" thickBot="1">
      <c r="B22" s="945" t="s">
        <v>112</v>
      </c>
      <c r="C22" s="271">
        <v>6040</v>
      </c>
      <c r="D22" s="1074" t="s">
        <v>312</v>
      </c>
      <c r="E22" s="1045" t="s">
        <v>56</v>
      </c>
      <c r="F22" s="388" t="s">
        <v>4</v>
      </c>
      <c r="G22" s="1080"/>
      <c r="H22" s="313">
        <v>20</v>
      </c>
      <c r="I22" s="305">
        <v>110</v>
      </c>
      <c r="J22" s="305">
        <v>90</v>
      </c>
      <c r="K22" s="305">
        <v>40</v>
      </c>
      <c r="L22" s="305">
        <v>14</v>
      </c>
      <c r="M22" s="305"/>
      <c r="N22" s="314"/>
      <c r="O22" s="903"/>
      <c r="P22" s="323">
        <f>SUM(H22:$N22)</f>
        <v>274</v>
      </c>
      <c r="Q22" s="738">
        <f t="shared" si="4"/>
        <v>30</v>
      </c>
      <c r="R22" s="59" t="str">
        <f t="shared" si="3"/>
        <v>NO</v>
      </c>
      <c r="S22" s="62">
        <f t="shared" si="2"/>
      </c>
      <c r="T22" s="665" t="str">
        <f>IF(P22=0," ",IF(Q22&lt;&gt;30,"ERROR!"," "))</f>
        <v> </v>
      </c>
      <c r="U22" s="6"/>
      <c r="V22" s="6"/>
    </row>
    <row r="23" spans="2:22" ht="15.75">
      <c r="B23" s="945" t="s">
        <v>112</v>
      </c>
      <c r="C23" s="272">
        <v>1467</v>
      </c>
      <c r="D23" s="1072" t="s">
        <v>163</v>
      </c>
      <c r="E23" s="1092" t="s">
        <v>50</v>
      </c>
      <c r="F23" s="390" t="s">
        <v>5</v>
      </c>
      <c r="G23" s="1081"/>
      <c r="H23" s="884">
        <v>90</v>
      </c>
      <c r="I23" s="885">
        <v>160</v>
      </c>
      <c r="J23" s="885">
        <v>36</v>
      </c>
      <c r="K23" s="885">
        <v>8</v>
      </c>
      <c r="L23" s="885"/>
      <c r="M23" s="885"/>
      <c r="N23" s="886"/>
      <c r="O23" s="904"/>
      <c r="P23" s="572">
        <f>SUM(H23:$N23)</f>
        <v>294</v>
      </c>
      <c r="Q23" s="940">
        <f t="shared" si="4"/>
        <v>30</v>
      </c>
      <c r="R23" s="1093" t="str">
        <f aca="true" t="shared" si="5" ref="R23:R29">IF(P23&gt;293,"Yes","NO")</f>
        <v>Yes</v>
      </c>
      <c r="S23" s="1094" t="str">
        <f aca="true" t="shared" si="6" ref="S23:S29">IF(R23="yes","M","")</f>
        <v>M</v>
      </c>
      <c r="T23" s="665" t="str">
        <f t="shared" si="1"/>
        <v> </v>
      </c>
      <c r="U23" s="6"/>
      <c r="V23" s="6"/>
    </row>
    <row r="24" spans="2:22" ht="15.75">
      <c r="B24" s="945" t="s">
        <v>112</v>
      </c>
      <c r="C24" s="278">
        <v>322</v>
      </c>
      <c r="D24" s="76" t="s">
        <v>69</v>
      </c>
      <c r="E24" s="167" t="s">
        <v>50</v>
      </c>
      <c r="F24" s="390" t="s">
        <v>5</v>
      </c>
      <c r="G24" s="1079"/>
      <c r="H24" s="315">
        <v>90</v>
      </c>
      <c r="I24" s="301">
        <v>120</v>
      </c>
      <c r="J24" s="301">
        <v>63</v>
      </c>
      <c r="K24" s="301">
        <v>8</v>
      </c>
      <c r="L24" s="301">
        <v>7</v>
      </c>
      <c r="M24" s="301"/>
      <c r="N24" s="316"/>
      <c r="O24" s="902"/>
      <c r="P24" s="322">
        <f>SUM(H24:$N24)</f>
        <v>288</v>
      </c>
      <c r="Q24" s="927">
        <f>(H24/10)+(I24/10)+(J24/9)+(K24/8)+(L24/7)+(M24/6)+(N24/5)+O24</f>
        <v>30</v>
      </c>
      <c r="R24" s="68" t="str">
        <f>IF(P24&gt;293,"Yes","NO")</f>
        <v>NO</v>
      </c>
      <c r="S24" s="69">
        <f>IF(R24="yes","M","")</f>
      </c>
      <c r="T24" s="665" t="str">
        <f>IF(P24=0," ",IF(Q24&lt;&gt;30,"ERROR!"," "))</f>
        <v> </v>
      </c>
      <c r="U24" s="633"/>
      <c r="V24" s="633"/>
    </row>
    <row r="25" spans="2:22" ht="15.75">
      <c r="B25" s="945" t="s">
        <v>112</v>
      </c>
      <c r="C25" s="269">
        <v>1383</v>
      </c>
      <c r="D25" s="1073" t="s">
        <v>89</v>
      </c>
      <c r="E25" s="414" t="s">
        <v>51</v>
      </c>
      <c r="F25" s="390" t="s">
        <v>5</v>
      </c>
      <c r="G25" s="1079"/>
      <c r="H25" s="315">
        <v>60</v>
      </c>
      <c r="I25" s="301">
        <v>130</v>
      </c>
      <c r="J25" s="301">
        <v>90</v>
      </c>
      <c r="K25" s="301">
        <v>8</v>
      </c>
      <c r="L25" s="301"/>
      <c r="M25" s="301"/>
      <c r="N25" s="316"/>
      <c r="O25" s="902"/>
      <c r="P25" s="322">
        <f>SUM(H25:$N25)</f>
        <v>288</v>
      </c>
      <c r="Q25" s="927">
        <f t="shared" si="4"/>
        <v>30</v>
      </c>
      <c r="R25" s="68" t="str">
        <f t="shared" si="5"/>
        <v>NO</v>
      </c>
      <c r="S25" s="69">
        <f t="shared" si="6"/>
      </c>
      <c r="T25" s="665" t="str">
        <f t="shared" si="1"/>
        <v> </v>
      </c>
      <c r="U25" s="6"/>
      <c r="V25" s="6"/>
    </row>
    <row r="26" spans="2:22" ht="15.75">
      <c r="B26" s="945" t="s">
        <v>112</v>
      </c>
      <c r="C26" s="270">
        <v>1128</v>
      </c>
      <c r="D26" s="1008" t="s">
        <v>310</v>
      </c>
      <c r="E26" s="150" t="s">
        <v>51</v>
      </c>
      <c r="F26" s="390" t="s">
        <v>5</v>
      </c>
      <c r="G26" s="1079"/>
      <c r="H26" s="315">
        <v>60</v>
      </c>
      <c r="I26" s="301">
        <v>120</v>
      </c>
      <c r="J26" s="301">
        <v>99</v>
      </c>
      <c r="K26" s="301">
        <v>8</v>
      </c>
      <c r="L26" s="301"/>
      <c r="M26" s="301"/>
      <c r="N26" s="316"/>
      <c r="O26" s="902"/>
      <c r="P26" s="322">
        <f>SUM(H26:$N26)</f>
        <v>287</v>
      </c>
      <c r="Q26" s="927">
        <f>(H26/10)+(I26/10)+(J26/9)+(K26/8)+(L26/7)+(M26/6)+(N26/5)+O26</f>
        <v>30</v>
      </c>
      <c r="R26" s="68" t="str">
        <f t="shared" si="5"/>
        <v>NO</v>
      </c>
      <c r="S26" s="1062">
        <f>IF(R26="yes","M","")</f>
      </c>
      <c r="T26" s="665" t="str">
        <f>IF(P26=0," ",IF(Q26&lt;&gt;30,"ERROR!"," "))</f>
        <v> </v>
      </c>
      <c r="U26" s="633"/>
      <c r="V26" s="633"/>
    </row>
    <row r="27" spans="2:22" ht="15.75">
      <c r="B27" s="945" t="s">
        <v>112</v>
      </c>
      <c r="C27" s="267">
        <v>1539</v>
      </c>
      <c r="D27" s="1047" t="s">
        <v>65</v>
      </c>
      <c r="E27" s="413" t="s">
        <v>43</v>
      </c>
      <c r="F27" s="390" t="s">
        <v>5</v>
      </c>
      <c r="G27" s="1079"/>
      <c r="H27" s="315">
        <v>40</v>
      </c>
      <c r="I27" s="301">
        <v>100</v>
      </c>
      <c r="J27" s="301">
        <v>135</v>
      </c>
      <c r="K27" s="301">
        <v>8</v>
      </c>
      <c r="L27" s="301"/>
      <c r="M27" s="301"/>
      <c r="N27" s="316"/>
      <c r="O27" s="902"/>
      <c r="P27" s="322">
        <f>SUM(H27:$N27)</f>
        <v>283</v>
      </c>
      <c r="Q27" s="927">
        <f t="shared" si="4"/>
        <v>30</v>
      </c>
      <c r="R27" s="68" t="str">
        <f t="shared" si="5"/>
        <v>NO</v>
      </c>
      <c r="S27" s="69">
        <f t="shared" si="6"/>
      </c>
      <c r="T27" s="665" t="str">
        <f t="shared" si="1"/>
        <v> </v>
      </c>
      <c r="U27" s="6"/>
      <c r="V27" s="6"/>
    </row>
    <row r="28" spans="2:22" ht="15.75">
      <c r="B28" s="945" t="s">
        <v>112</v>
      </c>
      <c r="C28" s="267">
        <v>6035</v>
      </c>
      <c r="D28" s="1047" t="s">
        <v>314</v>
      </c>
      <c r="E28" s="413" t="s">
        <v>56</v>
      </c>
      <c r="F28" s="390" t="s">
        <v>5</v>
      </c>
      <c r="G28" s="1079"/>
      <c r="H28" s="315">
        <v>0</v>
      </c>
      <c r="I28" s="301">
        <v>80</v>
      </c>
      <c r="J28" s="301">
        <v>108</v>
      </c>
      <c r="K28" s="301">
        <v>80</v>
      </c>
      <c r="L28" s="301"/>
      <c r="M28" s="301"/>
      <c r="N28" s="316"/>
      <c r="O28" s="902"/>
      <c r="P28" s="322">
        <f>SUM(H28:$N28)</f>
        <v>268</v>
      </c>
      <c r="Q28" s="927">
        <f t="shared" si="4"/>
        <v>30</v>
      </c>
      <c r="R28" s="68" t="str">
        <f t="shared" si="5"/>
        <v>NO</v>
      </c>
      <c r="S28" s="69">
        <f t="shared" si="6"/>
      </c>
      <c r="T28" s="665" t="str">
        <f t="shared" si="1"/>
        <v> </v>
      </c>
      <c r="U28" s="6"/>
      <c r="V28" s="6"/>
    </row>
    <row r="29" spans="2:22" ht="16.5" thickBot="1">
      <c r="B29" s="945" t="s">
        <v>112</v>
      </c>
      <c r="C29" s="271">
        <v>1798</v>
      </c>
      <c r="D29" s="1074" t="s">
        <v>309</v>
      </c>
      <c r="E29" s="1045" t="s">
        <v>43</v>
      </c>
      <c r="F29" s="388" t="s">
        <v>5</v>
      </c>
      <c r="G29" s="1080"/>
      <c r="H29" s="313">
        <v>0</v>
      </c>
      <c r="I29" s="305">
        <v>110</v>
      </c>
      <c r="J29" s="305">
        <v>63</v>
      </c>
      <c r="K29" s="305">
        <v>56</v>
      </c>
      <c r="L29" s="305">
        <v>35</v>
      </c>
      <c r="M29" s="305"/>
      <c r="N29" s="314"/>
      <c r="O29" s="903"/>
      <c r="P29" s="323">
        <f>SUM(H29:$N29)</f>
        <v>264</v>
      </c>
      <c r="Q29" s="738">
        <f t="shared" si="4"/>
        <v>30</v>
      </c>
      <c r="R29" s="59" t="str">
        <f t="shared" si="5"/>
        <v>NO</v>
      </c>
      <c r="S29" s="62">
        <f t="shared" si="6"/>
      </c>
      <c r="T29" s="667" t="str">
        <f t="shared" si="1"/>
        <v> </v>
      </c>
      <c r="U29" s="6"/>
      <c r="V29" s="6"/>
    </row>
    <row r="30" spans="2:22" ht="15.75">
      <c r="B30" s="945" t="s">
        <v>112</v>
      </c>
      <c r="C30" s="272">
        <v>6044</v>
      </c>
      <c r="D30" s="1072" t="s">
        <v>316</v>
      </c>
      <c r="E30" s="435" t="s">
        <v>56</v>
      </c>
      <c r="F30" s="390" t="s">
        <v>6</v>
      </c>
      <c r="G30" s="1078"/>
      <c r="H30" s="888">
        <v>80</v>
      </c>
      <c r="I30" s="309">
        <v>60</v>
      </c>
      <c r="J30" s="308">
        <v>117</v>
      </c>
      <c r="K30" s="308">
        <v>24</v>
      </c>
      <c r="L30" s="308"/>
      <c r="M30" s="308"/>
      <c r="N30" s="888"/>
      <c r="O30" s="900"/>
      <c r="P30" s="572">
        <f>SUM(H30:$N30)</f>
        <v>281</v>
      </c>
      <c r="Q30" s="737">
        <f aca="true" t="shared" si="7" ref="Q30:Q40">(H30/10)+(I30/10)+(J30/9)+(K30/8)+(L30/7)+(M30/6)+(N30/5)+O30</f>
        <v>30</v>
      </c>
      <c r="R30" s="68" t="str">
        <f aca="true" t="shared" si="8" ref="R30:R36">IF(P30&gt;289,"Yes","NO")</f>
        <v>NO</v>
      </c>
      <c r="S30" s="213">
        <f aca="true" t="shared" si="9" ref="S30:S36">IF(R30="yes","G","")</f>
      </c>
      <c r="T30" s="665" t="str">
        <f t="shared" si="1"/>
        <v> </v>
      </c>
      <c r="U30" s="6"/>
      <c r="V30" s="6"/>
    </row>
    <row r="31" spans="2:22" ht="15.75">
      <c r="B31" s="945" t="s">
        <v>112</v>
      </c>
      <c r="C31" s="278">
        <v>1794</v>
      </c>
      <c r="D31" s="76" t="s">
        <v>402</v>
      </c>
      <c r="E31" s="167" t="s">
        <v>45</v>
      </c>
      <c r="F31" s="390" t="s">
        <v>6</v>
      </c>
      <c r="G31" s="1079"/>
      <c r="H31" s="303">
        <v>50</v>
      </c>
      <c r="I31" s="301">
        <v>90</v>
      </c>
      <c r="J31" s="315">
        <v>99</v>
      </c>
      <c r="K31" s="315">
        <v>40</v>
      </c>
      <c r="L31" s="315"/>
      <c r="M31" s="315"/>
      <c r="N31" s="303"/>
      <c r="O31" s="902"/>
      <c r="P31" s="322">
        <f>SUM(H31:$N31)</f>
        <v>279</v>
      </c>
      <c r="Q31" s="740">
        <f t="shared" si="7"/>
        <v>30</v>
      </c>
      <c r="R31" s="57" t="str">
        <f t="shared" si="8"/>
        <v>NO</v>
      </c>
      <c r="S31" s="211">
        <f t="shared" si="9"/>
      </c>
      <c r="T31" s="665" t="str">
        <f t="shared" si="1"/>
        <v> </v>
      </c>
      <c r="U31" s="6"/>
      <c r="V31" s="6"/>
    </row>
    <row r="32" spans="2:22" ht="15.75">
      <c r="B32" s="945" t="s">
        <v>112</v>
      </c>
      <c r="C32" s="272">
        <v>1476</v>
      </c>
      <c r="D32" s="1072" t="s">
        <v>403</v>
      </c>
      <c r="E32" s="435" t="s">
        <v>50</v>
      </c>
      <c r="F32" s="390" t="s">
        <v>6</v>
      </c>
      <c r="G32" s="1079"/>
      <c r="H32" s="303">
        <v>30</v>
      </c>
      <c r="I32" s="301">
        <v>120</v>
      </c>
      <c r="J32" s="315">
        <v>63</v>
      </c>
      <c r="K32" s="315">
        <v>48</v>
      </c>
      <c r="L32" s="315">
        <v>14</v>
      </c>
      <c r="M32" s="315"/>
      <c r="N32" s="303"/>
      <c r="O32" s="902"/>
      <c r="P32" s="322">
        <f>SUM(H32:$N32)</f>
        <v>275</v>
      </c>
      <c r="Q32" s="740">
        <f t="shared" si="7"/>
        <v>30</v>
      </c>
      <c r="R32" s="57" t="str">
        <f>IF(P32&gt;289,"Yes","NO")</f>
        <v>NO</v>
      </c>
      <c r="S32" s="211">
        <f>IF(R32="yes","G","")</f>
      </c>
      <c r="T32" s="665" t="str">
        <f>IF(P32=0," ",IF(Q32&lt;&gt;30,"ERROR!"," "))</f>
        <v> </v>
      </c>
      <c r="U32" s="633"/>
      <c r="V32" s="633"/>
    </row>
    <row r="33" spans="2:22" ht="15.75">
      <c r="B33" s="945" t="s">
        <v>112</v>
      </c>
      <c r="C33" s="272">
        <v>1233</v>
      </c>
      <c r="D33" s="1072" t="s">
        <v>234</v>
      </c>
      <c r="E33" s="435" t="s">
        <v>45</v>
      </c>
      <c r="F33" s="390" t="s">
        <v>6</v>
      </c>
      <c r="G33" s="1079"/>
      <c r="H33" s="303">
        <v>10</v>
      </c>
      <c r="I33" s="301">
        <v>90</v>
      </c>
      <c r="J33" s="315">
        <v>126</v>
      </c>
      <c r="K33" s="315">
        <v>40</v>
      </c>
      <c r="L33" s="315">
        <v>7</v>
      </c>
      <c r="M33" s="315"/>
      <c r="N33" s="303"/>
      <c r="O33" s="902"/>
      <c r="P33" s="322">
        <f>SUM(H33:$N33)</f>
        <v>273</v>
      </c>
      <c r="Q33" s="740">
        <f t="shared" si="7"/>
        <v>30</v>
      </c>
      <c r="R33" s="57" t="str">
        <f>IF(P33&gt;289,"Yes","NO")</f>
        <v>NO</v>
      </c>
      <c r="S33" s="211">
        <f>IF(R33="yes","G","")</f>
      </c>
      <c r="T33" s="665" t="str">
        <f>IF(P33=0," ",IF(Q33&lt;&gt;30,"ERROR!"," "))</f>
        <v> </v>
      </c>
      <c r="U33" s="633"/>
      <c r="V33" s="633"/>
    </row>
    <row r="34" spans="2:22" ht="15.75">
      <c r="B34" s="945" t="s">
        <v>112</v>
      </c>
      <c r="C34" s="278">
        <v>2105</v>
      </c>
      <c r="D34" s="76" t="s">
        <v>235</v>
      </c>
      <c r="E34" s="167" t="s">
        <v>45</v>
      </c>
      <c r="F34" s="390" t="s">
        <v>6</v>
      </c>
      <c r="G34" s="1079"/>
      <c r="H34" s="303">
        <v>40</v>
      </c>
      <c r="I34" s="301">
        <v>60</v>
      </c>
      <c r="J34" s="315">
        <v>117</v>
      </c>
      <c r="K34" s="315">
        <v>40</v>
      </c>
      <c r="L34" s="315">
        <v>14</v>
      </c>
      <c r="M34" s="315"/>
      <c r="N34" s="303"/>
      <c r="O34" s="902"/>
      <c r="P34" s="322">
        <f>SUM(H34:$N34)</f>
        <v>271</v>
      </c>
      <c r="Q34" s="740">
        <f t="shared" si="7"/>
        <v>30</v>
      </c>
      <c r="R34" s="57" t="str">
        <f>IF(P34&gt;289,"Yes","NO")</f>
        <v>NO</v>
      </c>
      <c r="S34" s="211">
        <f>IF(R34="yes","G","")</f>
      </c>
      <c r="T34" s="665" t="str">
        <f>IF(P34=0," ",IF(Q34&lt;&gt;30,"ERROR!"," "))</f>
        <v> </v>
      </c>
      <c r="U34" s="633"/>
      <c r="V34" s="633"/>
    </row>
    <row r="35" spans="2:22" ht="15.75">
      <c r="B35" s="945" t="s">
        <v>112</v>
      </c>
      <c r="C35" s="272">
        <v>1277</v>
      </c>
      <c r="D35" s="1072" t="s">
        <v>255</v>
      </c>
      <c r="E35" s="435" t="s">
        <v>45</v>
      </c>
      <c r="F35" s="390" t="s">
        <v>6</v>
      </c>
      <c r="G35" s="1079"/>
      <c r="H35" s="303">
        <v>10</v>
      </c>
      <c r="I35" s="301">
        <v>70</v>
      </c>
      <c r="J35" s="315">
        <v>135</v>
      </c>
      <c r="K35" s="315">
        <v>48</v>
      </c>
      <c r="L35" s="315">
        <v>7</v>
      </c>
      <c r="M35" s="315"/>
      <c r="N35" s="303"/>
      <c r="O35" s="902"/>
      <c r="P35" s="322">
        <f>SUM(H35:$N35)</f>
        <v>270</v>
      </c>
      <c r="Q35" s="740">
        <f t="shared" si="7"/>
        <v>30</v>
      </c>
      <c r="R35" s="57" t="str">
        <f>IF(P35&gt;289,"Yes","NO")</f>
        <v>NO</v>
      </c>
      <c r="S35" s="211">
        <f t="shared" si="9"/>
      </c>
      <c r="T35" s="665" t="str">
        <f t="shared" si="1"/>
        <v> </v>
      </c>
      <c r="U35" s="6"/>
      <c r="V35" s="6"/>
    </row>
    <row r="36" spans="2:22" ht="15.75">
      <c r="B36" s="945" t="s">
        <v>112</v>
      </c>
      <c r="C36" s="278">
        <v>1809</v>
      </c>
      <c r="D36" s="76" t="s">
        <v>368</v>
      </c>
      <c r="E36" s="167" t="s">
        <v>46</v>
      </c>
      <c r="F36" s="390" t="s">
        <v>6</v>
      </c>
      <c r="G36" s="1079"/>
      <c r="H36" s="303">
        <v>40</v>
      </c>
      <c r="I36" s="301">
        <v>60</v>
      </c>
      <c r="J36" s="315">
        <v>99</v>
      </c>
      <c r="K36" s="315">
        <v>40</v>
      </c>
      <c r="L36" s="315">
        <v>14</v>
      </c>
      <c r="M36" s="315">
        <v>12</v>
      </c>
      <c r="N36" s="303"/>
      <c r="O36" s="902"/>
      <c r="P36" s="322">
        <f>SUM(H36:$N36)</f>
        <v>265</v>
      </c>
      <c r="Q36" s="740">
        <f t="shared" si="7"/>
        <v>30</v>
      </c>
      <c r="R36" s="57" t="str">
        <f t="shared" si="8"/>
        <v>NO</v>
      </c>
      <c r="S36" s="211">
        <f t="shared" si="9"/>
      </c>
      <c r="T36" s="665" t="str">
        <f t="shared" si="1"/>
        <v> </v>
      </c>
      <c r="U36" s="6"/>
      <c r="V36" s="6"/>
    </row>
    <row r="37" spans="2:22" ht="15.75">
      <c r="B37" s="945" t="s">
        <v>112</v>
      </c>
      <c r="C37" s="276">
        <v>1281</v>
      </c>
      <c r="D37" s="77" t="s">
        <v>88</v>
      </c>
      <c r="E37" s="147" t="s">
        <v>43</v>
      </c>
      <c r="F37" s="390" t="s">
        <v>6</v>
      </c>
      <c r="G37" s="1079"/>
      <c r="H37" s="303">
        <v>10</v>
      </c>
      <c r="I37" s="301">
        <v>80</v>
      </c>
      <c r="J37" s="315">
        <v>72</v>
      </c>
      <c r="K37" s="315">
        <v>64</v>
      </c>
      <c r="L37" s="315">
        <v>28</v>
      </c>
      <c r="M37" s="315">
        <v>6</v>
      </c>
      <c r="N37" s="303"/>
      <c r="O37" s="902"/>
      <c r="P37" s="322">
        <f>SUM(H37:$N37)</f>
        <v>260</v>
      </c>
      <c r="Q37" s="740">
        <f t="shared" si="7"/>
        <v>30</v>
      </c>
      <c r="R37" s="57" t="str">
        <f>IF(P37&gt;289,"Yes","NO")</f>
        <v>NO</v>
      </c>
      <c r="S37" s="211">
        <f>IF(R37="yes","G","")</f>
      </c>
      <c r="T37" s="665" t="str">
        <f>IF(P37=0," ",IF(Q37&lt;&gt;30,"ERROR!"," "))</f>
        <v> </v>
      </c>
      <c r="U37" s="633"/>
      <c r="V37" s="633"/>
    </row>
    <row r="38" spans="2:22" ht="16.5" thickBot="1">
      <c r="B38" s="945" t="s">
        <v>112</v>
      </c>
      <c r="C38" s="273">
        <v>1264</v>
      </c>
      <c r="D38" s="1005" t="s">
        <v>404</v>
      </c>
      <c r="E38" s="166" t="s">
        <v>43</v>
      </c>
      <c r="F38" s="388" t="s">
        <v>6</v>
      </c>
      <c r="G38" s="1080"/>
      <c r="H38" s="307">
        <v>40</v>
      </c>
      <c r="I38" s="305">
        <v>40</v>
      </c>
      <c r="J38" s="313">
        <v>54</v>
      </c>
      <c r="K38" s="313">
        <v>8</v>
      </c>
      <c r="L38" s="313">
        <v>14</v>
      </c>
      <c r="M38" s="313">
        <v>12</v>
      </c>
      <c r="N38" s="307"/>
      <c r="O38" s="903">
        <v>11</v>
      </c>
      <c r="P38" s="323">
        <f>SUM(H38:$N38)</f>
        <v>168</v>
      </c>
      <c r="Q38" s="738">
        <f t="shared" si="7"/>
        <v>30</v>
      </c>
      <c r="R38" s="59" t="str">
        <f>IF(P38&gt;289,"Yes","NO")</f>
        <v>NO</v>
      </c>
      <c r="S38" s="214">
        <f>IF(R38="yes","G","")</f>
      </c>
      <c r="T38" s="667" t="str">
        <f>IF(P38=0," ",IF(Q38&lt;&gt;30,"ERROR!"," "))</f>
        <v> </v>
      </c>
      <c r="U38" s="633"/>
      <c r="V38" s="633"/>
    </row>
    <row r="39" spans="2:22" ht="15.75" hidden="1">
      <c r="B39" s="255" t="s">
        <v>112</v>
      </c>
      <c r="C39" s="278">
        <v>1500</v>
      </c>
      <c r="D39" s="76" t="s">
        <v>85</v>
      </c>
      <c r="E39" s="167" t="s">
        <v>51</v>
      </c>
      <c r="F39" s="390" t="s">
        <v>7</v>
      </c>
      <c r="G39" s="167"/>
      <c r="H39" s="308"/>
      <c r="I39" s="308"/>
      <c r="J39" s="308"/>
      <c r="K39" s="308"/>
      <c r="L39" s="308"/>
      <c r="M39" s="308"/>
      <c r="N39" s="888"/>
      <c r="O39" s="900"/>
      <c r="P39" s="572">
        <f>SUM(H39:$N39)</f>
        <v>0</v>
      </c>
      <c r="Q39" s="739">
        <f t="shared" si="7"/>
        <v>0</v>
      </c>
      <c r="R39" s="68" t="str">
        <f aca="true" t="shared" si="10" ref="R39:R53">IF(P39&gt;279,"Yes","NO")</f>
        <v>NO</v>
      </c>
      <c r="S39" s="567">
        <f>IF(R39="yes","S","")</f>
      </c>
      <c r="T39" s="665" t="str">
        <f t="shared" si="1"/>
        <v> </v>
      </c>
      <c r="U39" s="6"/>
      <c r="V39" s="6"/>
    </row>
    <row r="40" spans="2:22" ht="15.75" hidden="1">
      <c r="B40" s="255" t="s">
        <v>112</v>
      </c>
      <c r="C40" s="278">
        <v>1021</v>
      </c>
      <c r="D40" s="76" t="s">
        <v>318</v>
      </c>
      <c r="E40" s="167" t="s">
        <v>46</v>
      </c>
      <c r="F40" s="390" t="s">
        <v>7</v>
      </c>
      <c r="G40" s="167"/>
      <c r="H40" s="311"/>
      <c r="I40" s="311"/>
      <c r="J40" s="311"/>
      <c r="K40" s="311"/>
      <c r="L40" s="311"/>
      <c r="M40" s="311"/>
      <c r="N40" s="299"/>
      <c r="O40" s="901"/>
      <c r="P40" s="322">
        <f>SUM(H40:$N40)</f>
        <v>0</v>
      </c>
      <c r="Q40" s="735">
        <f t="shared" si="7"/>
        <v>0</v>
      </c>
      <c r="R40" s="57" t="str">
        <f t="shared" si="10"/>
        <v>NO</v>
      </c>
      <c r="S40" s="63">
        <f>IF(R40="yes","S","")</f>
      </c>
      <c r="T40" s="665" t="str">
        <f t="shared" si="1"/>
        <v> </v>
      </c>
      <c r="U40" s="6"/>
      <c r="V40" s="6"/>
    </row>
    <row r="41" spans="2:22" ht="15.75">
      <c r="B41" s="945" t="s">
        <v>112</v>
      </c>
      <c r="C41" s="278">
        <v>1372</v>
      </c>
      <c r="D41" s="76" t="s">
        <v>91</v>
      </c>
      <c r="E41" s="167" t="s">
        <v>43</v>
      </c>
      <c r="F41" s="390" t="s">
        <v>7</v>
      </c>
      <c r="G41" s="1078"/>
      <c r="H41" s="311">
        <v>50</v>
      </c>
      <c r="I41" s="311">
        <v>80</v>
      </c>
      <c r="J41" s="311">
        <v>144</v>
      </c>
      <c r="K41" s="311">
        <v>8</v>
      </c>
      <c r="L41" s="311"/>
      <c r="M41" s="311"/>
      <c r="N41" s="299"/>
      <c r="O41" s="901"/>
      <c r="P41" s="322">
        <f>SUM(H41:$N41)</f>
        <v>282</v>
      </c>
      <c r="Q41" s="735">
        <f aca="true" t="shared" si="11" ref="Q41:Q48">(H41/10)+(I41/10)+(J41/9)+(K41/8)+(L41/7)+(M41/6)+(N41/5)+O41</f>
        <v>30</v>
      </c>
      <c r="R41" s="1060" t="str">
        <f aca="true" t="shared" si="12" ref="R41:R48">IF(P41&gt;279,"Yes","NO")</f>
        <v>Yes</v>
      </c>
      <c r="S41" s="1061" t="str">
        <f aca="true" t="shared" si="13" ref="S41:S48">IF(R41="yes","S","")</f>
        <v>S</v>
      </c>
      <c r="T41" s="665" t="str">
        <f aca="true" t="shared" si="14" ref="T41:T48">IF(P41=0," ",IF(Q41&lt;&gt;30,"ERROR!"," "))</f>
        <v> </v>
      </c>
      <c r="U41" s="633"/>
      <c r="V41" s="633"/>
    </row>
    <row r="42" spans="2:22" ht="15.75">
      <c r="B42" s="945" t="s">
        <v>112</v>
      </c>
      <c r="C42" s="278">
        <v>1618</v>
      </c>
      <c r="D42" s="76" t="s">
        <v>80</v>
      </c>
      <c r="E42" s="167" t="s">
        <v>45</v>
      </c>
      <c r="F42" s="390" t="s">
        <v>7</v>
      </c>
      <c r="G42" s="1078"/>
      <c r="H42" s="311">
        <v>30</v>
      </c>
      <c r="I42" s="311">
        <v>100</v>
      </c>
      <c r="J42" s="311">
        <v>135</v>
      </c>
      <c r="K42" s="311">
        <v>0</v>
      </c>
      <c r="L42" s="311">
        <v>7</v>
      </c>
      <c r="M42" s="311">
        <v>6</v>
      </c>
      <c r="N42" s="299"/>
      <c r="O42" s="901"/>
      <c r="P42" s="322">
        <f>SUM(H42:$N42)</f>
        <v>278</v>
      </c>
      <c r="Q42" s="735">
        <f t="shared" si="11"/>
        <v>30</v>
      </c>
      <c r="R42" s="57" t="str">
        <f t="shared" si="12"/>
        <v>NO</v>
      </c>
      <c r="S42" s="63">
        <f t="shared" si="13"/>
      </c>
      <c r="T42" s="665" t="str">
        <f t="shared" si="14"/>
        <v> </v>
      </c>
      <c r="U42" s="633"/>
      <c r="V42" s="633"/>
    </row>
    <row r="43" spans="2:22" ht="15.75">
      <c r="B43" s="945" t="s">
        <v>112</v>
      </c>
      <c r="C43" s="278">
        <v>1143</v>
      </c>
      <c r="D43" s="76" t="s">
        <v>347</v>
      </c>
      <c r="E43" s="167" t="s">
        <v>46</v>
      </c>
      <c r="F43" s="390" t="s">
        <v>7</v>
      </c>
      <c r="G43" s="1078"/>
      <c r="H43" s="311">
        <v>30</v>
      </c>
      <c r="I43" s="311">
        <v>60</v>
      </c>
      <c r="J43" s="311">
        <v>126</v>
      </c>
      <c r="K43" s="311">
        <v>48</v>
      </c>
      <c r="L43" s="311">
        <v>7</v>
      </c>
      <c r="M43" s="311"/>
      <c r="N43" s="299"/>
      <c r="O43" s="901"/>
      <c r="P43" s="322">
        <f>SUM(H43:$N43)</f>
        <v>271</v>
      </c>
      <c r="Q43" s="735">
        <f>(H43/10)+(I43/10)+(J43/9)+(K43/8)+(L43/7)+(M43/6)+(N43/5)+O43</f>
        <v>30</v>
      </c>
      <c r="R43" s="57" t="str">
        <f>IF(P43&gt;279,"Yes","NO")</f>
        <v>NO</v>
      </c>
      <c r="S43" s="63">
        <f>IF(R43="yes","S","")</f>
      </c>
      <c r="T43" s="665" t="str">
        <f>IF(P43=0," ",IF(Q43&lt;&gt;30,"ERROR!"," "))</f>
        <v> </v>
      </c>
      <c r="U43" s="633"/>
      <c r="V43" s="633"/>
    </row>
    <row r="44" spans="2:22" ht="15.75">
      <c r="B44" s="945" t="s">
        <v>112</v>
      </c>
      <c r="C44" s="278">
        <v>6045</v>
      </c>
      <c r="D44" s="76" t="s">
        <v>317</v>
      </c>
      <c r="E44" s="167" t="s">
        <v>56</v>
      </c>
      <c r="F44" s="390" t="s">
        <v>7</v>
      </c>
      <c r="G44" s="1078"/>
      <c r="H44" s="311">
        <v>0</v>
      </c>
      <c r="I44" s="311">
        <v>30</v>
      </c>
      <c r="J44" s="311">
        <v>81</v>
      </c>
      <c r="K44" s="311">
        <v>80</v>
      </c>
      <c r="L44" s="311">
        <v>28</v>
      </c>
      <c r="M44" s="311">
        <v>12</v>
      </c>
      <c r="N44" s="299"/>
      <c r="O44" s="901">
        <v>2</v>
      </c>
      <c r="P44" s="322">
        <f>SUM(H44:$N44)</f>
        <v>231</v>
      </c>
      <c r="Q44" s="735">
        <f t="shared" si="11"/>
        <v>30</v>
      </c>
      <c r="R44" s="57" t="str">
        <f t="shared" si="12"/>
        <v>NO</v>
      </c>
      <c r="S44" s="63">
        <f t="shared" si="13"/>
      </c>
      <c r="T44" s="665" t="str">
        <f t="shared" si="14"/>
        <v> </v>
      </c>
      <c r="U44" s="633"/>
      <c r="V44" s="633"/>
    </row>
    <row r="45" spans="2:22" ht="15.75">
      <c r="B45" s="945" t="s">
        <v>112</v>
      </c>
      <c r="C45" s="278">
        <v>1118</v>
      </c>
      <c r="D45" s="76" t="s">
        <v>362</v>
      </c>
      <c r="E45" s="167" t="s">
        <v>50</v>
      </c>
      <c r="F45" s="390" t="s">
        <v>7</v>
      </c>
      <c r="G45" s="1078"/>
      <c r="H45" s="311">
        <v>10</v>
      </c>
      <c r="I45" s="311">
        <v>30</v>
      </c>
      <c r="J45" s="311">
        <v>135</v>
      </c>
      <c r="K45" s="311">
        <v>24</v>
      </c>
      <c r="L45" s="311">
        <v>14</v>
      </c>
      <c r="M45" s="311">
        <v>0</v>
      </c>
      <c r="N45" s="299">
        <v>5</v>
      </c>
      <c r="O45" s="901">
        <v>5</v>
      </c>
      <c r="P45" s="322">
        <f>SUM(H45:$N45)</f>
        <v>218</v>
      </c>
      <c r="Q45" s="735">
        <f t="shared" si="11"/>
        <v>30</v>
      </c>
      <c r="R45" s="57" t="str">
        <f t="shared" si="12"/>
        <v>NO</v>
      </c>
      <c r="S45" s="63">
        <f t="shared" si="13"/>
      </c>
      <c r="T45" s="665" t="str">
        <f t="shared" si="14"/>
        <v> </v>
      </c>
      <c r="U45" s="633"/>
      <c r="V45" s="633"/>
    </row>
    <row r="46" spans="2:22" ht="15.75">
      <c r="B46" s="945" t="s">
        <v>112</v>
      </c>
      <c r="C46" s="278">
        <v>1062</v>
      </c>
      <c r="D46" s="76" t="s">
        <v>325</v>
      </c>
      <c r="E46" s="167" t="s">
        <v>45</v>
      </c>
      <c r="F46" s="390" t="s">
        <v>7</v>
      </c>
      <c r="G46" s="1078"/>
      <c r="H46" s="311">
        <v>10</v>
      </c>
      <c r="I46" s="311">
        <v>10</v>
      </c>
      <c r="J46" s="311">
        <v>63</v>
      </c>
      <c r="K46" s="311">
        <v>80</v>
      </c>
      <c r="L46" s="311">
        <v>35</v>
      </c>
      <c r="M46" s="311">
        <v>18</v>
      </c>
      <c r="N46" s="299"/>
      <c r="O46" s="901">
        <v>3</v>
      </c>
      <c r="P46" s="322">
        <f>SUM(H46:$N46)</f>
        <v>216</v>
      </c>
      <c r="Q46" s="735">
        <f>(H46/10)+(I46/10)+(J46/9)+(K46/8)+(L46/7)+(M46/6)+(N46/5)+O46</f>
        <v>30</v>
      </c>
      <c r="R46" s="57" t="str">
        <f t="shared" si="12"/>
        <v>NO</v>
      </c>
      <c r="S46" s="1061">
        <f>IF(R46="yes","S","")</f>
      </c>
      <c r="T46" s="665" t="str">
        <f>IF(P46=0," ",IF(Q46&lt;&gt;30,"ERROR!"," "))</f>
        <v> </v>
      </c>
      <c r="U46" s="633"/>
      <c r="V46" s="633"/>
    </row>
    <row r="47" spans="2:22" ht="15.75">
      <c r="B47" s="945" t="s">
        <v>112</v>
      </c>
      <c r="C47" s="278">
        <v>1048</v>
      </c>
      <c r="D47" s="76" t="s">
        <v>386</v>
      </c>
      <c r="E47" s="167" t="s">
        <v>50</v>
      </c>
      <c r="F47" s="390" t="s">
        <v>7</v>
      </c>
      <c r="G47" s="1078"/>
      <c r="H47" s="311">
        <v>0</v>
      </c>
      <c r="I47" s="311">
        <v>0</v>
      </c>
      <c r="J47" s="311">
        <v>63</v>
      </c>
      <c r="K47" s="311">
        <v>48</v>
      </c>
      <c r="L47" s="311">
        <v>28</v>
      </c>
      <c r="M47" s="311">
        <v>24</v>
      </c>
      <c r="N47" s="299"/>
      <c r="O47" s="901">
        <v>9</v>
      </c>
      <c r="P47" s="322">
        <f>SUM(H47:$N47)</f>
        <v>163</v>
      </c>
      <c r="Q47" s="735">
        <f>(H47/10)+(I47/10)+(J47/9)+(K47/8)+(L47/7)+(M47/6)+(N47/5)+O47</f>
        <v>30</v>
      </c>
      <c r="R47" s="57" t="str">
        <f>IF(P47&gt;279,"Yes","NO")</f>
        <v>NO</v>
      </c>
      <c r="S47" s="63">
        <f>IF(R47="yes","S","")</f>
      </c>
      <c r="T47" s="665" t="str">
        <f>IF(P47=0," ",IF(Q47&lt;&gt;30,"ERROR!"," "))</f>
        <v> </v>
      </c>
      <c r="U47" s="633"/>
      <c r="V47" s="633"/>
    </row>
    <row r="48" spans="2:22" ht="16.5" thickBot="1">
      <c r="B48" s="945" t="s">
        <v>112</v>
      </c>
      <c r="C48" s="278">
        <v>709</v>
      </c>
      <c r="D48" s="76" t="s">
        <v>288</v>
      </c>
      <c r="E48" s="167" t="s">
        <v>46</v>
      </c>
      <c r="F48" s="390" t="s">
        <v>7</v>
      </c>
      <c r="G48" s="167"/>
      <c r="H48" s="311"/>
      <c r="I48" s="311"/>
      <c r="J48" s="311"/>
      <c r="K48" s="311"/>
      <c r="L48" s="311"/>
      <c r="M48" s="311"/>
      <c r="N48" s="299"/>
      <c r="O48" s="901"/>
      <c r="P48" s="323">
        <f>SUM(H48:$N48)</f>
        <v>0</v>
      </c>
      <c r="Q48" s="738">
        <f t="shared" si="11"/>
        <v>0</v>
      </c>
      <c r="R48" s="59" t="str">
        <f t="shared" si="12"/>
        <v>NO</v>
      </c>
      <c r="S48" s="62">
        <f t="shared" si="13"/>
      </c>
      <c r="T48" s="667" t="str">
        <f t="shared" si="14"/>
        <v> </v>
      </c>
      <c r="U48" s="633"/>
      <c r="V48" s="633"/>
    </row>
    <row r="49" spans="2:22" ht="15.75" hidden="1">
      <c r="B49" s="255" t="s">
        <v>112</v>
      </c>
      <c r="C49" s="278">
        <v>1036</v>
      </c>
      <c r="D49" s="76" t="s">
        <v>206</v>
      </c>
      <c r="E49" s="167" t="s">
        <v>46</v>
      </c>
      <c r="F49" s="390" t="s">
        <v>7</v>
      </c>
      <c r="G49" s="167"/>
      <c r="H49" s="311"/>
      <c r="I49" s="311"/>
      <c r="J49" s="311"/>
      <c r="K49" s="311"/>
      <c r="L49" s="311"/>
      <c r="M49" s="311"/>
      <c r="N49" s="299"/>
      <c r="O49" s="901"/>
      <c r="P49" s="572">
        <f>SUM(H49:$N49)</f>
        <v>0</v>
      </c>
      <c r="Q49" s="739">
        <f>(H49/10)+(I49/10)+(J49/9)+(K49/8)+(L49/7)+(M49/6)+(N49/5)+O49</f>
        <v>0</v>
      </c>
      <c r="R49" s="68" t="str">
        <f t="shared" si="10"/>
        <v>NO</v>
      </c>
      <c r="S49" s="69">
        <f>IF(R49="yes","S","")</f>
      </c>
      <c r="T49" s="665" t="str">
        <f t="shared" si="1"/>
        <v> </v>
      </c>
      <c r="U49" s="6"/>
      <c r="V49" s="6"/>
    </row>
    <row r="50" spans="2:22" ht="15.75" hidden="1">
      <c r="B50" s="255" t="s">
        <v>112</v>
      </c>
      <c r="C50" s="278">
        <v>1042</v>
      </c>
      <c r="D50" s="76" t="s">
        <v>205</v>
      </c>
      <c r="E50" s="167" t="s">
        <v>46</v>
      </c>
      <c r="F50" s="390" t="s">
        <v>7</v>
      </c>
      <c r="G50" s="167"/>
      <c r="H50" s="311"/>
      <c r="I50" s="311"/>
      <c r="J50" s="311"/>
      <c r="K50" s="311"/>
      <c r="L50" s="311"/>
      <c r="M50" s="311"/>
      <c r="N50" s="299"/>
      <c r="O50" s="901"/>
      <c r="P50" s="322">
        <f>SUM(H50:$N50)</f>
        <v>0</v>
      </c>
      <c r="Q50" s="735">
        <f>(H50/10)+(I50/10)+(J50/9)+(K50/8)+(L50/7)+(M50/6)+(N50/5)+O50</f>
        <v>0</v>
      </c>
      <c r="R50" s="57" t="str">
        <f t="shared" si="10"/>
        <v>NO</v>
      </c>
      <c r="S50" s="63">
        <f>IF(R50="yes","S","")</f>
      </c>
      <c r="T50" s="665" t="str">
        <f t="shared" si="1"/>
        <v> </v>
      </c>
      <c r="U50" s="6"/>
      <c r="V50" s="6"/>
    </row>
    <row r="51" spans="2:22" ht="15.75" hidden="1">
      <c r="B51" s="255" t="s">
        <v>112</v>
      </c>
      <c r="C51" s="278">
        <v>1043</v>
      </c>
      <c r="D51" s="76" t="s">
        <v>53</v>
      </c>
      <c r="E51" s="167" t="s">
        <v>46</v>
      </c>
      <c r="F51" s="390" t="s">
        <v>7</v>
      </c>
      <c r="G51" s="167"/>
      <c r="H51" s="311"/>
      <c r="I51" s="311"/>
      <c r="J51" s="311"/>
      <c r="K51" s="311"/>
      <c r="L51" s="311"/>
      <c r="M51" s="311"/>
      <c r="N51" s="299"/>
      <c r="O51" s="901"/>
      <c r="P51" s="322">
        <f>SUM(H51:$N51)</f>
        <v>0</v>
      </c>
      <c r="Q51" s="735">
        <f>(H51/10)+(I51/10)+(J51/9)+(K51/8)+(L51/7)+(M51/6)+(N51/5)+O51</f>
        <v>0</v>
      </c>
      <c r="R51" s="57" t="str">
        <f t="shared" si="10"/>
        <v>NO</v>
      </c>
      <c r="S51" s="63">
        <f>IF(R51="yes","S","")</f>
      </c>
      <c r="T51" s="665" t="str">
        <f t="shared" si="1"/>
        <v> </v>
      </c>
      <c r="U51" s="6"/>
      <c r="V51" s="6"/>
    </row>
    <row r="52" spans="2:22" ht="15.75" hidden="1">
      <c r="B52" s="255" t="s">
        <v>112</v>
      </c>
      <c r="C52" s="270">
        <v>1045</v>
      </c>
      <c r="D52" s="1008" t="s">
        <v>58</v>
      </c>
      <c r="E52" s="150" t="s">
        <v>46</v>
      </c>
      <c r="F52" s="390" t="s">
        <v>7</v>
      </c>
      <c r="G52" s="167"/>
      <c r="H52" s="311"/>
      <c r="I52" s="311"/>
      <c r="J52" s="311"/>
      <c r="K52" s="311"/>
      <c r="L52" s="311"/>
      <c r="M52" s="311"/>
      <c r="N52" s="299"/>
      <c r="O52" s="901"/>
      <c r="P52" s="322">
        <f>SUM(H52:$N52)</f>
        <v>0</v>
      </c>
      <c r="Q52" s="735">
        <f>(H52/10)+(I52/10)+(J52/9)+(K52/8)+(L52/7)+(M52/6)+(N52/5)+O52</f>
        <v>0</v>
      </c>
      <c r="R52" s="57" t="str">
        <f t="shared" si="10"/>
        <v>NO</v>
      </c>
      <c r="S52" s="63">
        <f>IF(R52="yes","S","")</f>
      </c>
      <c r="T52" s="665" t="str">
        <f t="shared" si="1"/>
        <v> </v>
      </c>
      <c r="U52" s="6"/>
      <c r="V52" s="6"/>
    </row>
    <row r="53" spans="2:22" ht="16.5" hidden="1" thickBot="1">
      <c r="B53" s="255" t="s">
        <v>112</v>
      </c>
      <c r="C53" s="271">
        <v>1055</v>
      </c>
      <c r="D53" s="1074" t="s">
        <v>92</v>
      </c>
      <c r="E53" s="417" t="s">
        <v>46</v>
      </c>
      <c r="F53" s="388" t="s">
        <v>7</v>
      </c>
      <c r="G53" s="166"/>
      <c r="H53" s="313"/>
      <c r="I53" s="313"/>
      <c r="J53" s="313"/>
      <c r="K53" s="313"/>
      <c r="L53" s="313"/>
      <c r="M53" s="313"/>
      <c r="N53" s="307"/>
      <c r="O53" s="903"/>
      <c r="P53" s="323">
        <f>SUM(H53:$N53)</f>
        <v>0</v>
      </c>
      <c r="Q53" s="738">
        <f>(H53/10)+(I53/10)+(J53/9)+(K53/8)+(L53/7)+(M53/6)+(N53/5)+O53</f>
        <v>0</v>
      </c>
      <c r="R53" s="59" t="str">
        <f t="shared" si="10"/>
        <v>NO</v>
      </c>
      <c r="S53" s="62">
        <f>IF(R53="yes","S","")</f>
      </c>
      <c r="T53" s="665" t="str">
        <f t="shared" si="1"/>
        <v> </v>
      </c>
      <c r="U53" s="6"/>
      <c r="V53" s="6"/>
    </row>
    <row r="54" spans="2:17" s="472" customFormat="1" ht="33" customHeight="1" thickBot="1">
      <c r="B54" s="473"/>
      <c r="C54" s="543">
        <f>COUNT(C8:C53)</f>
        <v>46</v>
      </c>
      <c r="D54" s="1329" t="s">
        <v>207</v>
      </c>
      <c r="E54" s="1330"/>
      <c r="F54" s="1336" t="s">
        <v>27</v>
      </c>
      <c r="G54" s="1336"/>
      <c r="H54" s="1336"/>
      <c r="I54" s="1336"/>
      <c r="J54" s="1336"/>
      <c r="K54" s="1336"/>
      <c r="L54" s="1336"/>
      <c r="M54" s="1336"/>
      <c r="N54" s="1336"/>
      <c r="O54" s="1336"/>
      <c r="P54" s="1337"/>
      <c r="Q54" s="1338"/>
    </row>
    <row r="55" ht="15.75">
      <c r="B55" s="255"/>
    </row>
    <row r="56" ht="16.5" thickBot="1"/>
    <row r="57" spans="2:19" ht="31.5" customHeight="1" thickBot="1">
      <c r="B57" s="255"/>
      <c r="C57" s="261"/>
      <c r="D57" s="1333" t="s">
        <v>12</v>
      </c>
      <c r="E57" s="1334"/>
      <c r="F57" s="1334"/>
      <c r="G57" s="1334"/>
      <c r="H57" s="1334"/>
      <c r="I57" s="1334"/>
      <c r="J57" s="1334"/>
      <c r="K57" s="1334"/>
      <c r="L57" s="1334"/>
      <c r="M57" s="1335"/>
      <c r="N57" s="375"/>
      <c r="O57" s="318"/>
      <c r="P57" s="374"/>
      <c r="Q57" s="289"/>
      <c r="R57" s="6"/>
      <c r="S57" s="6"/>
    </row>
    <row r="58" spans="2:19" ht="32.25" thickBot="1">
      <c r="B58" s="255"/>
      <c r="C58" s="279" t="s">
        <v>1</v>
      </c>
      <c r="D58" s="631" t="s">
        <v>0</v>
      </c>
      <c r="E58" s="194" t="s">
        <v>39</v>
      </c>
      <c r="F58" s="392" t="s">
        <v>57</v>
      </c>
      <c r="G58" s="195"/>
      <c r="H58" s="1065" t="s">
        <v>19</v>
      </c>
      <c r="I58" s="320">
        <v>5</v>
      </c>
      <c r="J58" s="320">
        <v>4</v>
      </c>
      <c r="K58" s="320">
        <v>3</v>
      </c>
      <c r="L58" s="1066">
        <v>2</v>
      </c>
      <c r="M58" s="1067">
        <v>0</v>
      </c>
      <c r="N58" s="321" t="s">
        <v>3</v>
      </c>
      <c r="O58" s="354" t="s">
        <v>21</v>
      </c>
      <c r="P58" s="343" t="s">
        <v>22</v>
      </c>
      <c r="Q58" s="333" t="s">
        <v>23</v>
      </c>
      <c r="R58" s="664" t="s">
        <v>302</v>
      </c>
      <c r="S58" s="6"/>
    </row>
    <row r="59" spans="2:19" ht="15.75">
      <c r="B59" s="945" t="s">
        <v>117</v>
      </c>
      <c r="C59" s="270">
        <v>6008</v>
      </c>
      <c r="D59" s="1009" t="s">
        <v>248</v>
      </c>
      <c r="E59" s="1008" t="s">
        <v>56</v>
      </c>
      <c r="F59" s="393" t="s">
        <v>8</v>
      </c>
      <c r="G59" s="1082"/>
      <c r="H59" s="1063">
        <v>30</v>
      </c>
      <c r="I59" s="1064">
        <v>35</v>
      </c>
      <c r="J59" s="1064">
        <v>40</v>
      </c>
      <c r="K59" s="1064">
        <v>3</v>
      </c>
      <c r="L59" s="811"/>
      <c r="M59" s="352"/>
      <c r="N59" s="894">
        <f>SUM(H59:$L59)</f>
        <v>108</v>
      </c>
      <c r="O59" s="752">
        <f aca="true" t="shared" si="15" ref="O59:O66">(H59/5)+(I59/5)+(J59/4)+(K59/3)+(L59/2)+M59</f>
        <v>24</v>
      </c>
      <c r="P59" s="1331"/>
      <c r="Q59" s="1332"/>
      <c r="R59" s="665" t="str">
        <f aca="true" t="shared" si="16" ref="R59:R73">IF(N59=0," ",IF(O59&lt;&gt;24,"ERROR!"," "))</f>
        <v> </v>
      </c>
      <c r="S59" s="6"/>
    </row>
    <row r="60" spans="2:19" ht="15.75">
      <c r="B60" s="945" t="s">
        <v>117</v>
      </c>
      <c r="C60" s="267">
        <v>6042</v>
      </c>
      <c r="D60" s="1075" t="s">
        <v>311</v>
      </c>
      <c r="E60" s="431" t="s">
        <v>56</v>
      </c>
      <c r="F60" s="393" t="s">
        <v>8</v>
      </c>
      <c r="G60" s="1000"/>
      <c r="H60" s="344">
        <v>40</v>
      </c>
      <c r="I60" s="345">
        <v>25</v>
      </c>
      <c r="J60" s="345">
        <v>32</v>
      </c>
      <c r="K60" s="345">
        <v>9</v>
      </c>
      <c r="L60" s="806">
        <v>0</v>
      </c>
      <c r="M60" s="340"/>
      <c r="N60" s="894">
        <f>SUM(H60:$L60)</f>
        <v>106</v>
      </c>
      <c r="O60" s="751">
        <f t="shared" si="15"/>
        <v>24</v>
      </c>
      <c r="P60" s="1331"/>
      <c r="Q60" s="1332"/>
      <c r="R60" s="665" t="str">
        <f t="shared" si="16"/>
        <v> </v>
      </c>
      <c r="S60" s="6"/>
    </row>
    <row r="61" spans="2:19" ht="15.75">
      <c r="B61" s="945" t="s">
        <v>117</v>
      </c>
      <c r="C61" s="267">
        <v>6043</v>
      </c>
      <c r="D61" s="1075" t="s">
        <v>315</v>
      </c>
      <c r="E61" s="418" t="s">
        <v>56</v>
      </c>
      <c r="F61" s="402" t="s">
        <v>8</v>
      </c>
      <c r="G61" s="1082"/>
      <c r="H61" s="296">
        <v>25</v>
      </c>
      <c r="I61" s="297">
        <v>40</v>
      </c>
      <c r="J61" s="297">
        <v>32</v>
      </c>
      <c r="K61" s="297">
        <v>9</v>
      </c>
      <c r="L61" s="312"/>
      <c r="M61" s="340"/>
      <c r="N61" s="894">
        <f>SUM(H61:$L61)</f>
        <v>106</v>
      </c>
      <c r="O61" s="751">
        <f t="shared" si="15"/>
        <v>24</v>
      </c>
      <c r="P61" s="1331"/>
      <c r="Q61" s="1332"/>
      <c r="R61" s="665" t="str">
        <f t="shared" si="16"/>
        <v> </v>
      </c>
      <c r="S61" s="633"/>
    </row>
    <row r="62" spans="2:19" ht="15.75">
      <c r="B62" s="945" t="s">
        <v>117</v>
      </c>
      <c r="C62" s="267">
        <v>6016</v>
      </c>
      <c r="D62" s="1075" t="s">
        <v>282</v>
      </c>
      <c r="E62" s="418" t="s">
        <v>56</v>
      </c>
      <c r="F62" s="393" t="s">
        <v>8</v>
      </c>
      <c r="G62" s="1077"/>
      <c r="H62" s="344">
        <v>35</v>
      </c>
      <c r="I62" s="345">
        <v>35</v>
      </c>
      <c r="J62" s="345">
        <v>20</v>
      </c>
      <c r="K62" s="345">
        <v>15</v>
      </c>
      <c r="L62" s="806"/>
      <c r="M62" s="340"/>
      <c r="N62" s="894">
        <f>SUM(H62:$L62)</f>
        <v>105</v>
      </c>
      <c r="O62" s="751">
        <f t="shared" si="15"/>
        <v>24</v>
      </c>
      <c r="P62" s="1331"/>
      <c r="Q62" s="1332"/>
      <c r="R62" s="665" t="str">
        <f t="shared" si="16"/>
        <v> </v>
      </c>
      <c r="S62" s="6"/>
    </row>
    <row r="63" spans="2:19" ht="16.5" thickBot="1">
      <c r="B63" s="945" t="s">
        <v>117</v>
      </c>
      <c r="C63" s="1121">
        <v>6034</v>
      </c>
      <c r="D63" s="1122" t="s">
        <v>278</v>
      </c>
      <c r="E63" s="1123" t="s">
        <v>56</v>
      </c>
      <c r="F63" s="747" t="s">
        <v>8</v>
      </c>
      <c r="G63" s="1119"/>
      <c r="H63" s="1099">
        <v>15</v>
      </c>
      <c r="I63" s="1100">
        <v>30</v>
      </c>
      <c r="J63" s="1100">
        <v>60</v>
      </c>
      <c r="K63" s="1100"/>
      <c r="L63" s="807"/>
      <c r="M63" s="342"/>
      <c r="N63" s="894">
        <f>SUM(H63:$L63)</f>
        <v>105</v>
      </c>
      <c r="O63" s="750">
        <f t="shared" si="15"/>
        <v>24</v>
      </c>
      <c r="P63" s="1331"/>
      <c r="Q63" s="1332"/>
      <c r="R63" s="868" t="str">
        <f t="shared" si="16"/>
        <v> </v>
      </c>
      <c r="S63" s="6"/>
    </row>
    <row r="64" spans="2:19" ht="15.75">
      <c r="B64" s="945" t="s">
        <v>117</v>
      </c>
      <c r="C64" s="949">
        <v>786</v>
      </c>
      <c r="D64" s="1001" t="s">
        <v>75</v>
      </c>
      <c r="E64" s="163" t="s">
        <v>50</v>
      </c>
      <c r="F64" s="395" t="s">
        <v>4</v>
      </c>
      <c r="G64" s="1084"/>
      <c r="H64" s="293">
        <v>20</v>
      </c>
      <c r="I64" s="294">
        <v>30</v>
      </c>
      <c r="J64" s="294">
        <v>52</v>
      </c>
      <c r="K64" s="294">
        <v>3</v>
      </c>
      <c r="L64" s="339"/>
      <c r="M64" s="905"/>
      <c r="N64" s="895">
        <f>SUM(H64:$L64)</f>
        <v>105</v>
      </c>
      <c r="O64" s="923">
        <f t="shared" si="15"/>
        <v>24</v>
      </c>
      <c r="P64" s="335" t="str">
        <f>IF(N64&gt;114,"Yes","NO")</f>
        <v>NO</v>
      </c>
      <c r="Q64" s="295">
        <f>IF(P64="yes","HM","")</f>
      </c>
      <c r="R64" s="999" t="str">
        <f t="shared" si="16"/>
        <v> </v>
      </c>
      <c r="S64" s="6"/>
    </row>
    <row r="65" spans="2:19" ht="15.75">
      <c r="B65" s="945" t="s">
        <v>117</v>
      </c>
      <c r="C65" s="270">
        <v>1786</v>
      </c>
      <c r="D65" s="1008" t="s">
        <v>73</v>
      </c>
      <c r="E65" s="150" t="s">
        <v>51</v>
      </c>
      <c r="F65" s="396" t="s">
        <v>4</v>
      </c>
      <c r="G65" s="1000"/>
      <c r="H65" s="296">
        <v>15</v>
      </c>
      <c r="I65" s="297">
        <v>25</v>
      </c>
      <c r="J65" s="297">
        <v>40</v>
      </c>
      <c r="K65" s="297">
        <v>12</v>
      </c>
      <c r="L65" s="312">
        <v>4</v>
      </c>
      <c r="M65" s="906">
        <v>0</v>
      </c>
      <c r="N65" s="894">
        <f>SUM(H65:$L65)</f>
        <v>96</v>
      </c>
      <c r="O65" s="753">
        <f t="shared" si="15"/>
        <v>24</v>
      </c>
      <c r="P65" s="336" t="str">
        <f>IF(N65&gt;114,"Yes","NO")</f>
        <v>NO</v>
      </c>
      <c r="Q65" s="298">
        <f>IF(P65="yes","HM","")</f>
      </c>
      <c r="R65" s="665" t="str">
        <f t="shared" si="16"/>
        <v> </v>
      </c>
      <c r="S65" s="633"/>
    </row>
    <row r="66" spans="2:19" ht="15.75">
      <c r="B66" s="945" t="s">
        <v>117</v>
      </c>
      <c r="C66" s="270">
        <v>6032</v>
      </c>
      <c r="D66" s="77" t="s">
        <v>250</v>
      </c>
      <c r="E66" s="147" t="s">
        <v>56</v>
      </c>
      <c r="F66" s="396" t="s">
        <v>4</v>
      </c>
      <c r="G66" s="1000"/>
      <c r="H66" s="296">
        <v>10</v>
      </c>
      <c r="I66" s="297">
        <v>25</v>
      </c>
      <c r="J66" s="297">
        <v>40</v>
      </c>
      <c r="K66" s="297">
        <v>21</v>
      </c>
      <c r="L66" s="312"/>
      <c r="M66" s="906"/>
      <c r="N66" s="894">
        <f>SUM(H66:$L66)</f>
        <v>96</v>
      </c>
      <c r="O66" s="753">
        <f t="shared" si="15"/>
        <v>24</v>
      </c>
      <c r="P66" s="336" t="str">
        <f>IF(N66&gt;114,"Yes","NO")</f>
        <v>NO</v>
      </c>
      <c r="Q66" s="298">
        <f>IF(P66="yes","HM","")</f>
      </c>
      <c r="R66" s="665" t="str">
        <f t="shared" si="16"/>
        <v> </v>
      </c>
      <c r="S66" s="633"/>
    </row>
    <row r="67" spans="2:19" ht="15.75">
      <c r="B67" s="945" t="s">
        <v>117</v>
      </c>
      <c r="C67" s="270">
        <v>2</v>
      </c>
      <c r="D67" s="77" t="s">
        <v>319</v>
      </c>
      <c r="E67" s="147" t="s">
        <v>43</v>
      </c>
      <c r="F67" s="396" t="s">
        <v>4</v>
      </c>
      <c r="G67" s="1000"/>
      <c r="H67" s="296">
        <v>15</v>
      </c>
      <c r="I67" s="297">
        <v>20</v>
      </c>
      <c r="J67" s="297">
        <v>40</v>
      </c>
      <c r="K67" s="297">
        <v>9</v>
      </c>
      <c r="L67" s="312">
        <v>8</v>
      </c>
      <c r="M67" s="906"/>
      <c r="N67" s="894">
        <f>SUM(H67:$L67)</f>
        <v>92</v>
      </c>
      <c r="O67" s="1068">
        <v>24</v>
      </c>
      <c r="P67" s="336" t="str">
        <f>IF(N67&gt;114,"Yes","NO")</f>
        <v>NO</v>
      </c>
      <c r="Q67" s="302">
        <f>IF(P67="yes","HM","")</f>
      </c>
      <c r="R67" s="665" t="str">
        <f t="shared" si="16"/>
        <v> </v>
      </c>
      <c r="S67" s="633"/>
    </row>
    <row r="68" spans="2:19" ht="16.5" thickBot="1">
      <c r="B68" s="945" t="s">
        <v>117</v>
      </c>
      <c r="C68" s="273">
        <v>516</v>
      </c>
      <c r="D68" s="1005" t="s">
        <v>64</v>
      </c>
      <c r="E68" s="166" t="s">
        <v>56</v>
      </c>
      <c r="F68" s="388" t="s">
        <v>4</v>
      </c>
      <c r="G68" s="1083"/>
      <c r="H68" s="304">
        <v>5</v>
      </c>
      <c r="I68" s="305">
        <v>15</v>
      </c>
      <c r="J68" s="305">
        <v>36</v>
      </c>
      <c r="K68" s="305">
        <v>27</v>
      </c>
      <c r="L68" s="314"/>
      <c r="M68" s="907">
        <v>2</v>
      </c>
      <c r="N68" s="896">
        <f>SUM(H68:$L68)</f>
        <v>83</v>
      </c>
      <c r="O68" s="754">
        <f aca="true" t="shared" si="17" ref="O68:O96">(H68/5)+(I68/5)+(J68/4)+(K68/3)+(L68/2)+M68</f>
        <v>24</v>
      </c>
      <c r="P68" s="338" t="str">
        <f>IF(N68&gt;114,"Yes","NO")</f>
        <v>NO</v>
      </c>
      <c r="Q68" s="306">
        <f>IF(P68="yes","HM","")</f>
      </c>
      <c r="R68" s="1109" t="str">
        <f t="shared" si="16"/>
        <v> </v>
      </c>
      <c r="S68" s="6"/>
    </row>
    <row r="69" spans="2:19" ht="15.75">
      <c r="B69" s="945" t="s">
        <v>117</v>
      </c>
      <c r="C69" s="282">
        <v>1467</v>
      </c>
      <c r="D69" s="1002" t="s">
        <v>67</v>
      </c>
      <c r="E69" s="146" t="s">
        <v>50</v>
      </c>
      <c r="F69" s="398" t="s">
        <v>5</v>
      </c>
      <c r="G69" s="1082"/>
      <c r="H69" s="954">
        <v>20</v>
      </c>
      <c r="I69" s="885">
        <v>25</v>
      </c>
      <c r="J69" s="885">
        <v>44</v>
      </c>
      <c r="K69" s="885">
        <v>12</v>
      </c>
      <c r="L69" s="886"/>
      <c r="M69" s="1124"/>
      <c r="N69" s="897">
        <f>SUM(H69:$L69)</f>
        <v>101</v>
      </c>
      <c r="O69" s="944">
        <f t="shared" si="17"/>
        <v>24</v>
      </c>
      <c r="P69" s="776" t="str">
        <f aca="true" t="shared" si="18" ref="P69:P76">IF(N69&gt;109,"Yes","NO")</f>
        <v>NO</v>
      </c>
      <c r="Q69" s="1125"/>
      <c r="R69" s="665" t="str">
        <f t="shared" si="16"/>
        <v> </v>
      </c>
      <c r="S69" s="6"/>
    </row>
    <row r="70" spans="2:19" ht="15.75">
      <c r="B70" s="945"/>
      <c r="C70" s="270">
        <v>1383</v>
      </c>
      <c r="D70" s="1008" t="s">
        <v>77</v>
      </c>
      <c r="E70" s="150" t="s">
        <v>51</v>
      </c>
      <c r="F70" s="397" t="s">
        <v>5</v>
      </c>
      <c r="G70" s="1000"/>
      <c r="H70" s="296">
        <v>15</v>
      </c>
      <c r="I70" s="297">
        <v>40</v>
      </c>
      <c r="J70" s="297">
        <v>32</v>
      </c>
      <c r="K70" s="297">
        <v>12</v>
      </c>
      <c r="L70" s="312">
        <v>2</v>
      </c>
      <c r="M70" s="906"/>
      <c r="N70" s="1126">
        <f>SUM(H70:$L70)</f>
        <v>101</v>
      </c>
      <c r="O70" s="753">
        <f t="shared" si="17"/>
        <v>24</v>
      </c>
      <c r="P70" s="336" t="str">
        <f t="shared" si="18"/>
        <v>NO</v>
      </c>
      <c r="Q70" s="298">
        <f>IF(P70="yes","M","")</f>
      </c>
      <c r="R70" s="665" t="str">
        <f t="shared" si="16"/>
        <v> </v>
      </c>
      <c r="S70" s="633"/>
    </row>
    <row r="71" spans="2:19" ht="15.75">
      <c r="B71" s="945" t="s">
        <v>117</v>
      </c>
      <c r="C71" s="270">
        <v>6038</v>
      </c>
      <c r="D71" s="77" t="s">
        <v>313</v>
      </c>
      <c r="E71" s="147" t="s">
        <v>56</v>
      </c>
      <c r="F71" s="396" t="s">
        <v>5</v>
      </c>
      <c r="G71" s="1085"/>
      <c r="H71" s="296">
        <v>25</v>
      </c>
      <c r="I71" s="297">
        <v>25</v>
      </c>
      <c r="J71" s="297">
        <v>24</v>
      </c>
      <c r="K71" s="297">
        <v>24</v>
      </c>
      <c r="L71" s="312"/>
      <c r="M71" s="906"/>
      <c r="N71" s="894">
        <f>SUM(H71:$L71)</f>
        <v>98</v>
      </c>
      <c r="O71" s="753">
        <f t="shared" si="17"/>
        <v>24</v>
      </c>
      <c r="P71" s="336" t="str">
        <f t="shared" si="18"/>
        <v>NO</v>
      </c>
      <c r="Q71" s="298"/>
      <c r="R71" s="665" t="str">
        <f t="shared" si="16"/>
        <v> </v>
      </c>
      <c r="S71" s="633"/>
    </row>
    <row r="72" spans="2:19" ht="15.75">
      <c r="B72" s="945" t="s">
        <v>117</v>
      </c>
      <c r="C72" s="276">
        <v>6027</v>
      </c>
      <c r="D72" s="77" t="s">
        <v>78</v>
      </c>
      <c r="E72" s="147" t="s">
        <v>56</v>
      </c>
      <c r="F72" s="396" t="s">
        <v>5</v>
      </c>
      <c r="G72" s="1085"/>
      <c r="H72" s="296">
        <v>25</v>
      </c>
      <c r="I72" s="297">
        <v>15</v>
      </c>
      <c r="J72" s="297">
        <v>32</v>
      </c>
      <c r="K72" s="297">
        <v>24</v>
      </c>
      <c r="L72" s="312"/>
      <c r="M72" s="906"/>
      <c r="N72" s="894">
        <f>SUM(H72:$L72)</f>
        <v>96</v>
      </c>
      <c r="O72" s="753">
        <f t="shared" si="17"/>
        <v>24</v>
      </c>
      <c r="P72" s="336" t="str">
        <f t="shared" si="18"/>
        <v>NO</v>
      </c>
      <c r="Q72" s="298">
        <f>IF(P72="yes","M","")</f>
      </c>
      <c r="R72" s="665" t="str">
        <f t="shared" si="16"/>
        <v> </v>
      </c>
      <c r="S72" s="6"/>
    </row>
    <row r="73" spans="2:19" ht="15.75">
      <c r="B73" s="945"/>
      <c r="C73" s="270">
        <v>1539</v>
      </c>
      <c r="D73" s="77" t="s">
        <v>65</v>
      </c>
      <c r="E73" s="147" t="s">
        <v>43</v>
      </c>
      <c r="F73" s="396" t="s">
        <v>5</v>
      </c>
      <c r="G73" s="1085"/>
      <c r="H73" s="296">
        <v>20</v>
      </c>
      <c r="I73" s="297">
        <v>20</v>
      </c>
      <c r="J73" s="297">
        <v>36</v>
      </c>
      <c r="K73" s="297">
        <v>18</v>
      </c>
      <c r="L73" s="312">
        <v>2</v>
      </c>
      <c r="M73" s="906"/>
      <c r="N73" s="894">
        <f>SUM(H73:$L73)</f>
        <v>96</v>
      </c>
      <c r="O73" s="753">
        <f t="shared" si="17"/>
        <v>24</v>
      </c>
      <c r="P73" s="336" t="str">
        <f t="shared" si="18"/>
        <v>NO</v>
      </c>
      <c r="Q73" s="298"/>
      <c r="R73" s="665" t="str">
        <f t="shared" si="16"/>
        <v> </v>
      </c>
      <c r="S73" s="633"/>
    </row>
    <row r="74" spans="2:19" ht="15.75">
      <c r="B74" s="945" t="s">
        <v>117</v>
      </c>
      <c r="C74" s="276">
        <v>1798</v>
      </c>
      <c r="D74" s="77" t="s">
        <v>82</v>
      </c>
      <c r="E74" s="147" t="s">
        <v>43</v>
      </c>
      <c r="F74" s="396" t="s">
        <v>5</v>
      </c>
      <c r="G74" s="1085"/>
      <c r="H74" s="296">
        <v>0</v>
      </c>
      <c r="I74" s="297">
        <v>40</v>
      </c>
      <c r="J74" s="297">
        <v>32</v>
      </c>
      <c r="K74" s="297">
        <v>15</v>
      </c>
      <c r="L74" s="312">
        <v>6</v>
      </c>
      <c r="M74" s="906"/>
      <c r="N74" s="894">
        <f>SUM(H74:$L74)</f>
        <v>93</v>
      </c>
      <c r="O74" s="753">
        <f t="shared" si="17"/>
        <v>24</v>
      </c>
      <c r="P74" s="336" t="str">
        <f t="shared" si="18"/>
        <v>NO</v>
      </c>
      <c r="Q74" s="298">
        <f>IF(P74="yes","M","")</f>
      </c>
      <c r="R74" s="665"/>
      <c r="S74" s="633"/>
    </row>
    <row r="75" spans="2:19" ht="15.75">
      <c r="B75" s="945" t="s">
        <v>117</v>
      </c>
      <c r="C75" s="276">
        <v>1266</v>
      </c>
      <c r="D75" s="77" t="s">
        <v>366</v>
      </c>
      <c r="E75" s="147" t="s">
        <v>41</v>
      </c>
      <c r="F75" s="396" t="s">
        <v>5</v>
      </c>
      <c r="G75" s="1085"/>
      <c r="H75" s="300">
        <v>5</v>
      </c>
      <c r="I75" s="301">
        <v>15</v>
      </c>
      <c r="J75" s="301">
        <v>44</v>
      </c>
      <c r="K75" s="301">
        <v>21</v>
      </c>
      <c r="L75" s="316">
        <v>4</v>
      </c>
      <c r="M75" s="950"/>
      <c r="N75" s="894">
        <f>SUM(H75:$L75)</f>
        <v>89</v>
      </c>
      <c r="O75" s="924">
        <f t="shared" si="17"/>
        <v>24</v>
      </c>
      <c r="P75" s="337" t="str">
        <f t="shared" si="18"/>
        <v>NO</v>
      </c>
      <c r="Q75" s="302">
        <f>IF(P75="yes","HM","")</f>
      </c>
      <c r="R75" s="665" t="str">
        <f aca="true" t="shared" si="19" ref="R75:R96">IF(N75=0," ",IF(O75&lt;&gt;24,"ERROR!"," "))</f>
        <v> </v>
      </c>
      <c r="S75" s="6"/>
    </row>
    <row r="76" spans="2:19" ht="16.5" thickBot="1">
      <c r="B76" s="945" t="s">
        <v>117</v>
      </c>
      <c r="C76" s="273">
        <v>6035</v>
      </c>
      <c r="D76" s="1005" t="s">
        <v>314</v>
      </c>
      <c r="E76" s="166" t="s">
        <v>56</v>
      </c>
      <c r="F76" s="388" t="s">
        <v>5</v>
      </c>
      <c r="G76" s="1083"/>
      <c r="H76" s="304">
        <v>15</v>
      </c>
      <c r="I76" s="305">
        <v>15</v>
      </c>
      <c r="J76" s="305">
        <v>16</v>
      </c>
      <c r="K76" s="305">
        <v>30</v>
      </c>
      <c r="L76" s="314">
        <v>8</v>
      </c>
      <c r="M76" s="907"/>
      <c r="N76" s="896">
        <f>SUM(H76:$L76)</f>
        <v>84</v>
      </c>
      <c r="O76" s="754">
        <f t="shared" si="17"/>
        <v>24</v>
      </c>
      <c r="P76" s="338" t="str">
        <f t="shared" si="18"/>
        <v>NO</v>
      </c>
      <c r="Q76" s="306">
        <f>IF(P76="yes","HM","")</f>
      </c>
      <c r="R76" s="665" t="str">
        <f t="shared" si="19"/>
        <v> </v>
      </c>
      <c r="S76" s="6"/>
    </row>
    <row r="77" spans="2:19" ht="15.75">
      <c r="B77" s="945" t="s">
        <v>117</v>
      </c>
      <c r="C77" s="574">
        <v>1475</v>
      </c>
      <c r="D77" s="964" t="s">
        <v>403</v>
      </c>
      <c r="E77" s="883" t="s">
        <v>50</v>
      </c>
      <c r="F77" s="390" t="s">
        <v>6</v>
      </c>
      <c r="G77" s="1101"/>
      <c r="H77" s="325">
        <v>15</v>
      </c>
      <c r="I77" s="309">
        <v>45</v>
      </c>
      <c r="J77" s="309">
        <v>40</v>
      </c>
      <c r="K77" s="309">
        <v>6</v>
      </c>
      <c r="L77" s="310"/>
      <c r="M77" s="908"/>
      <c r="N77" s="897">
        <f>SUM(H77:$L77)</f>
        <v>106</v>
      </c>
      <c r="O77" s="939">
        <f t="shared" si="17"/>
        <v>24</v>
      </c>
      <c r="P77" s="1102" t="str">
        <f aca="true" t="shared" si="20" ref="P77:P87">IF(N77&gt;102,"Yes","NO")</f>
        <v>Yes</v>
      </c>
      <c r="Q77" s="1103" t="str">
        <f>IF(P77="yes","G","")</f>
        <v>G</v>
      </c>
      <c r="R77" s="665" t="str">
        <f t="shared" si="19"/>
        <v> </v>
      </c>
      <c r="S77" s="6"/>
    </row>
    <row r="78" spans="2:19" ht="15.75">
      <c r="B78" s="945" t="s">
        <v>117</v>
      </c>
      <c r="C78" s="270">
        <v>322</v>
      </c>
      <c r="D78" s="1008" t="s">
        <v>69</v>
      </c>
      <c r="E78" s="150" t="s">
        <v>50</v>
      </c>
      <c r="F78" s="397" t="s">
        <v>6</v>
      </c>
      <c r="G78" s="1000"/>
      <c r="H78" s="296">
        <v>20</v>
      </c>
      <c r="I78" s="297">
        <v>30</v>
      </c>
      <c r="J78" s="297">
        <v>36</v>
      </c>
      <c r="K78" s="297">
        <v>15</v>
      </c>
      <c r="L78" s="312"/>
      <c r="M78" s="906"/>
      <c r="N78" s="894">
        <f>SUM(H78:$L78)</f>
        <v>101</v>
      </c>
      <c r="O78" s="925">
        <f t="shared" si="17"/>
        <v>24</v>
      </c>
      <c r="P78" s="336" t="str">
        <f t="shared" si="20"/>
        <v>NO</v>
      </c>
      <c r="Q78" s="298">
        <f>IF(P78="yes","G","")</f>
      </c>
      <c r="R78" s="665" t="str">
        <f t="shared" si="19"/>
        <v> </v>
      </c>
      <c r="S78" s="6"/>
    </row>
    <row r="79" spans="2:19" ht="15.75">
      <c r="B79" s="945" t="s">
        <v>117</v>
      </c>
      <c r="C79" s="275">
        <v>1287</v>
      </c>
      <c r="D79" s="697" t="s">
        <v>251</v>
      </c>
      <c r="E79" s="414" t="s">
        <v>43</v>
      </c>
      <c r="F79" s="397" t="s">
        <v>6</v>
      </c>
      <c r="G79" s="1000"/>
      <c r="H79" s="296">
        <v>20</v>
      </c>
      <c r="I79" s="297">
        <v>30</v>
      </c>
      <c r="J79" s="297">
        <v>32</v>
      </c>
      <c r="K79" s="297">
        <v>18</v>
      </c>
      <c r="L79" s="312"/>
      <c r="M79" s="906"/>
      <c r="N79" s="894">
        <f>SUM(H79:$L79)</f>
        <v>100</v>
      </c>
      <c r="O79" s="926">
        <f t="shared" si="17"/>
        <v>24</v>
      </c>
      <c r="P79" s="336" t="str">
        <f t="shared" si="20"/>
        <v>NO</v>
      </c>
      <c r="Q79" s="346"/>
      <c r="R79" s="665" t="str">
        <f t="shared" si="19"/>
        <v> </v>
      </c>
      <c r="S79" s="6"/>
    </row>
    <row r="80" spans="2:19" ht="15.75">
      <c r="B80" s="945" t="s">
        <v>117</v>
      </c>
      <c r="C80" s="282">
        <v>1128</v>
      </c>
      <c r="D80" s="1002" t="s">
        <v>310</v>
      </c>
      <c r="E80" s="146" t="s">
        <v>42</v>
      </c>
      <c r="F80" s="396" t="s">
        <v>6</v>
      </c>
      <c r="G80" s="1085"/>
      <c r="H80" s="296">
        <v>10</v>
      </c>
      <c r="I80" s="297">
        <v>15</v>
      </c>
      <c r="J80" s="297">
        <v>28</v>
      </c>
      <c r="K80" s="297">
        <v>21</v>
      </c>
      <c r="L80" s="312">
        <v>10</v>
      </c>
      <c r="M80" s="906"/>
      <c r="N80" s="894">
        <f>SUM(H80:$L80)</f>
        <v>84</v>
      </c>
      <c r="O80" s="922">
        <f t="shared" si="17"/>
        <v>24</v>
      </c>
      <c r="P80" s="336" t="str">
        <f t="shared" si="20"/>
        <v>NO</v>
      </c>
      <c r="Q80" s="346"/>
      <c r="R80" s="665" t="str">
        <f t="shared" si="19"/>
        <v> </v>
      </c>
      <c r="S80" s="6"/>
    </row>
    <row r="81" spans="2:19" ht="15.75">
      <c r="B81" s="945" t="s">
        <v>117</v>
      </c>
      <c r="C81" s="270">
        <v>1794</v>
      </c>
      <c r="D81" s="1008" t="s">
        <v>402</v>
      </c>
      <c r="E81" s="150" t="s">
        <v>45</v>
      </c>
      <c r="F81" s="396" t="s">
        <v>6</v>
      </c>
      <c r="G81" s="1085"/>
      <c r="H81" s="296">
        <v>5</v>
      </c>
      <c r="I81" s="297">
        <v>15</v>
      </c>
      <c r="J81" s="297">
        <v>24</v>
      </c>
      <c r="K81" s="297">
        <v>27</v>
      </c>
      <c r="L81" s="312">
        <v>10</v>
      </c>
      <c r="M81" s="906"/>
      <c r="N81" s="894">
        <f>SUM(H81:$L81)</f>
        <v>81</v>
      </c>
      <c r="O81" s="922">
        <f t="shared" si="17"/>
        <v>24</v>
      </c>
      <c r="P81" s="336" t="str">
        <f t="shared" si="20"/>
        <v>NO</v>
      </c>
      <c r="Q81" s="346"/>
      <c r="R81" s="665" t="str">
        <f t="shared" si="19"/>
        <v> </v>
      </c>
      <c r="S81" s="633"/>
    </row>
    <row r="82" spans="2:19" ht="15.75">
      <c r="B82" s="945" t="s">
        <v>117</v>
      </c>
      <c r="C82" s="267">
        <v>6045</v>
      </c>
      <c r="D82" s="1047" t="s">
        <v>317</v>
      </c>
      <c r="E82" s="413" t="s">
        <v>56</v>
      </c>
      <c r="F82" s="397" t="s">
        <v>6</v>
      </c>
      <c r="G82" s="1000"/>
      <c r="H82" s="296">
        <v>0</v>
      </c>
      <c r="I82" s="297">
        <v>15</v>
      </c>
      <c r="J82" s="297">
        <v>28</v>
      </c>
      <c r="K82" s="297">
        <v>33</v>
      </c>
      <c r="L82" s="312">
        <v>4</v>
      </c>
      <c r="M82" s="906">
        <v>1</v>
      </c>
      <c r="N82" s="894">
        <f>SUM(H82:$L82)</f>
        <v>80</v>
      </c>
      <c r="O82" s="926">
        <f t="shared" si="17"/>
        <v>24</v>
      </c>
      <c r="P82" s="336" t="str">
        <f t="shared" si="20"/>
        <v>NO</v>
      </c>
      <c r="Q82" s="346"/>
      <c r="R82" s="665" t="str">
        <f t="shared" si="19"/>
        <v> </v>
      </c>
      <c r="S82" s="6"/>
    </row>
    <row r="83" spans="2:19" ht="15.75">
      <c r="B83" s="945" t="s">
        <v>117</v>
      </c>
      <c r="C83" s="270">
        <v>1233</v>
      </c>
      <c r="D83" s="1008" t="s">
        <v>234</v>
      </c>
      <c r="E83" s="150" t="s">
        <v>45</v>
      </c>
      <c r="F83" s="397" t="s">
        <v>6</v>
      </c>
      <c r="G83" s="1000"/>
      <c r="H83" s="296">
        <v>10</v>
      </c>
      <c r="I83" s="297">
        <v>0</v>
      </c>
      <c r="J83" s="297">
        <v>24</v>
      </c>
      <c r="K83" s="297">
        <v>27</v>
      </c>
      <c r="L83" s="312">
        <v>14</v>
      </c>
      <c r="M83" s="906"/>
      <c r="N83" s="894">
        <f>SUM(H83:$L83)</f>
        <v>75</v>
      </c>
      <c r="O83" s="926">
        <f t="shared" si="17"/>
        <v>24</v>
      </c>
      <c r="P83" s="336" t="str">
        <f t="shared" si="20"/>
        <v>NO</v>
      </c>
      <c r="Q83" s="346"/>
      <c r="R83" s="665" t="str">
        <f t="shared" si="19"/>
        <v> </v>
      </c>
      <c r="S83" s="633"/>
    </row>
    <row r="84" spans="2:19" ht="15.75">
      <c r="B84" s="945" t="s">
        <v>117</v>
      </c>
      <c r="C84" s="270">
        <v>709</v>
      </c>
      <c r="D84" s="1008" t="s">
        <v>288</v>
      </c>
      <c r="E84" s="150" t="s">
        <v>46</v>
      </c>
      <c r="F84" s="397" t="s">
        <v>6</v>
      </c>
      <c r="G84" s="1000"/>
      <c r="H84" s="296">
        <v>5</v>
      </c>
      <c r="I84" s="297">
        <v>10</v>
      </c>
      <c r="J84" s="297">
        <v>16</v>
      </c>
      <c r="K84" s="297">
        <v>33</v>
      </c>
      <c r="L84" s="312">
        <v>8</v>
      </c>
      <c r="M84" s="906">
        <v>2</v>
      </c>
      <c r="N84" s="894">
        <f>SUM(H84:$L84)</f>
        <v>72</v>
      </c>
      <c r="O84" s="926">
        <f t="shared" si="17"/>
        <v>24</v>
      </c>
      <c r="P84" s="336" t="str">
        <f t="shared" si="20"/>
        <v>NO</v>
      </c>
      <c r="Q84" s="346"/>
      <c r="R84" s="665" t="str">
        <f t="shared" si="19"/>
        <v> </v>
      </c>
      <c r="S84" s="633"/>
    </row>
    <row r="85" spans="2:19" ht="15.75">
      <c r="B85" s="945" t="s">
        <v>117</v>
      </c>
      <c r="C85" s="270">
        <v>1277</v>
      </c>
      <c r="D85" s="1008" t="s">
        <v>255</v>
      </c>
      <c r="E85" s="150" t="s">
        <v>45</v>
      </c>
      <c r="F85" s="397" t="s">
        <v>6</v>
      </c>
      <c r="G85" s="1000"/>
      <c r="H85" s="296">
        <v>0</v>
      </c>
      <c r="I85" s="297">
        <v>5</v>
      </c>
      <c r="J85" s="297">
        <v>12</v>
      </c>
      <c r="K85" s="297">
        <v>39</v>
      </c>
      <c r="L85" s="312">
        <v>10</v>
      </c>
      <c r="M85" s="906">
        <v>2</v>
      </c>
      <c r="N85" s="894">
        <f>SUM(H85:$L85)</f>
        <v>66</v>
      </c>
      <c r="O85" s="926">
        <f t="shared" si="17"/>
        <v>24</v>
      </c>
      <c r="P85" s="336" t="str">
        <f t="shared" si="20"/>
        <v>NO</v>
      </c>
      <c r="Q85" s="346"/>
      <c r="R85" s="665" t="str">
        <f t="shared" si="19"/>
        <v> </v>
      </c>
      <c r="S85" s="633"/>
    </row>
    <row r="86" spans="2:19" ht="15.75">
      <c r="B86" s="945" t="s">
        <v>117</v>
      </c>
      <c r="C86" s="270">
        <v>1264</v>
      </c>
      <c r="D86" s="77" t="s">
        <v>303</v>
      </c>
      <c r="E86" s="147" t="s">
        <v>43</v>
      </c>
      <c r="F86" s="396" t="s">
        <v>6</v>
      </c>
      <c r="G86" s="1085"/>
      <c r="H86" s="296">
        <v>0</v>
      </c>
      <c r="I86" s="297">
        <v>5</v>
      </c>
      <c r="J86" s="297">
        <v>0</v>
      </c>
      <c r="K86" s="297">
        <v>12</v>
      </c>
      <c r="L86" s="312">
        <v>32</v>
      </c>
      <c r="M86" s="906">
        <v>3</v>
      </c>
      <c r="N86" s="894">
        <f>SUM(H86:$L86)</f>
        <v>49</v>
      </c>
      <c r="O86" s="922">
        <f t="shared" si="17"/>
        <v>24</v>
      </c>
      <c r="P86" s="336" t="str">
        <f t="shared" si="20"/>
        <v>NO</v>
      </c>
      <c r="Q86" s="346"/>
      <c r="R86" s="665" t="str">
        <f t="shared" si="19"/>
        <v> </v>
      </c>
      <c r="S86" s="633"/>
    </row>
    <row r="87" spans="2:19" ht="16.5" thickBot="1">
      <c r="B87" s="945" t="s">
        <v>117</v>
      </c>
      <c r="C87" s="273">
        <v>13</v>
      </c>
      <c r="D87" s="1005" t="s">
        <v>66</v>
      </c>
      <c r="E87" s="166" t="s">
        <v>43</v>
      </c>
      <c r="F87" s="388" t="s">
        <v>6</v>
      </c>
      <c r="G87" s="1005"/>
      <c r="H87" s="304"/>
      <c r="I87" s="305"/>
      <c r="J87" s="305"/>
      <c r="K87" s="305"/>
      <c r="L87" s="314"/>
      <c r="M87" s="907"/>
      <c r="N87" s="896">
        <f>SUM(H87:$L87)</f>
        <v>0</v>
      </c>
      <c r="O87" s="928">
        <f t="shared" si="17"/>
        <v>0</v>
      </c>
      <c r="P87" s="338" t="str">
        <f t="shared" si="20"/>
        <v>NO</v>
      </c>
      <c r="Q87" s="1104">
        <f>IF(P87="yes","G","")</f>
      </c>
      <c r="R87" s="667" t="str">
        <f t="shared" si="19"/>
        <v> </v>
      </c>
      <c r="S87" s="6"/>
    </row>
    <row r="88" spans="2:19" ht="15.75">
      <c r="B88" s="945" t="s">
        <v>117</v>
      </c>
      <c r="C88" s="272">
        <v>2105</v>
      </c>
      <c r="D88" s="1072" t="s">
        <v>235</v>
      </c>
      <c r="E88" s="435" t="s">
        <v>45</v>
      </c>
      <c r="F88" s="390" t="s">
        <v>7</v>
      </c>
      <c r="G88" s="1091"/>
      <c r="H88" s="325">
        <v>5</v>
      </c>
      <c r="I88" s="309">
        <v>10</v>
      </c>
      <c r="J88" s="309">
        <v>36</v>
      </c>
      <c r="K88" s="309">
        <v>24</v>
      </c>
      <c r="L88" s="310">
        <v>8</v>
      </c>
      <c r="M88" s="908"/>
      <c r="N88" s="897">
        <f>SUM(H88:$L88)</f>
        <v>83</v>
      </c>
      <c r="O88" s="755">
        <f t="shared" si="17"/>
        <v>24</v>
      </c>
      <c r="P88" s="347" t="str">
        <f aca="true" t="shared" si="21" ref="P88:P96">IF(N88&gt;84,"Yes","NO")</f>
        <v>NO</v>
      </c>
      <c r="Q88" s="348">
        <f aca="true" t="shared" si="22" ref="Q88:Q96">IF(P88="yes","S","")</f>
      </c>
      <c r="R88" s="665" t="str">
        <f t="shared" si="19"/>
        <v> </v>
      </c>
      <c r="S88" s="6"/>
    </row>
    <row r="89" spans="2:19" ht="15.75">
      <c r="B89" s="945" t="s">
        <v>117</v>
      </c>
      <c r="C89" s="267">
        <v>1618</v>
      </c>
      <c r="D89" s="1047" t="s">
        <v>80</v>
      </c>
      <c r="E89" s="413" t="s">
        <v>45</v>
      </c>
      <c r="F89" s="397" t="s">
        <v>7</v>
      </c>
      <c r="G89" s="1076"/>
      <c r="H89" s="296">
        <v>15</v>
      </c>
      <c r="I89" s="297">
        <v>5</v>
      </c>
      <c r="J89" s="297">
        <v>28</v>
      </c>
      <c r="K89" s="297">
        <v>18</v>
      </c>
      <c r="L89" s="312">
        <v>12</v>
      </c>
      <c r="M89" s="906">
        <v>1</v>
      </c>
      <c r="N89" s="894">
        <f>SUM(H89:$L89)</f>
        <v>78</v>
      </c>
      <c r="O89" s="751">
        <f t="shared" si="17"/>
        <v>24</v>
      </c>
      <c r="P89" s="349" t="str">
        <f t="shared" si="21"/>
        <v>NO</v>
      </c>
      <c r="Q89" s="298">
        <f>IF(P89="yes","S","")</f>
      </c>
      <c r="R89" s="665" t="str">
        <f t="shared" si="19"/>
        <v> </v>
      </c>
      <c r="S89" s="633"/>
    </row>
    <row r="90" spans="2:19" ht="15.75">
      <c r="B90" s="945" t="s">
        <v>117</v>
      </c>
      <c r="C90" s="267">
        <v>1143</v>
      </c>
      <c r="D90" s="1047" t="s">
        <v>398</v>
      </c>
      <c r="E90" s="413" t="s">
        <v>46</v>
      </c>
      <c r="F90" s="397" t="s">
        <v>7</v>
      </c>
      <c r="G90" s="1076"/>
      <c r="H90" s="296">
        <v>0</v>
      </c>
      <c r="I90" s="297">
        <v>15</v>
      </c>
      <c r="J90" s="297">
        <v>20</v>
      </c>
      <c r="K90" s="297">
        <v>18</v>
      </c>
      <c r="L90" s="312">
        <v>18</v>
      </c>
      <c r="M90" s="906">
        <v>1</v>
      </c>
      <c r="N90" s="894">
        <f>SUM(H90:$L90)</f>
        <v>71</v>
      </c>
      <c r="O90" s="751">
        <f t="shared" si="17"/>
        <v>24</v>
      </c>
      <c r="P90" s="349" t="str">
        <f t="shared" si="21"/>
        <v>NO</v>
      </c>
      <c r="Q90" s="298">
        <f>IF(P90="yes","S","")</f>
      </c>
      <c r="R90" s="665" t="str">
        <f t="shared" si="19"/>
        <v> </v>
      </c>
      <c r="S90" s="633"/>
    </row>
    <row r="91" spans="2:19" ht="15.75">
      <c r="B91" s="945" t="s">
        <v>117</v>
      </c>
      <c r="C91" s="267">
        <v>1372</v>
      </c>
      <c r="D91" s="1047" t="s">
        <v>91</v>
      </c>
      <c r="E91" s="413" t="s">
        <v>43</v>
      </c>
      <c r="F91" s="397" t="s">
        <v>7</v>
      </c>
      <c r="G91" s="1076"/>
      <c r="H91" s="296">
        <v>5</v>
      </c>
      <c r="I91" s="297">
        <v>10</v>
      </c>
      <c r="J91" s="297">
        <v>4</v>
      </c>
      <c r="K91" s="297">
        <v>30</v>
      </c>
      <c r="L91" s="312">
        <v>18</v>
      </c>
      <c r="M91" s="906">
        <v>1</v>
      </c>
      <c r="N91" s="894">
        <f>SUM(H91:$L91)</f>
        <v>67</v>
      </c>
      <c r="O91" s="751">
        <f t="shared" si="17"/>
        <v>24</v>
      </c>
      <c r="P91" s="349" t="str">
        <f t="shared" si="21"/>
        <v>NO</v>
      </c>
      <c r="Q91" s="298">
        <f>IF(P91="yes","S","")</f>
      </c>
      <c r="R91" s="665" t="str">
        <f t="shared" si="19"/>
        <v> </v>
      </c>
      <c r="S91" s="633"/>
    </row>
    <row r="92" spans="2:19" ht="15.75">
      <c r="B92" s="945" t="s">
        <v>117</v>
      </c>
      <c r="C92" s="267">
        <v>1809</v>
      </c>
      <c r="D92" s="1047" t="s">
        <v>368</v>
      </c>
      <c r="E92" s="413" t="s">
        <v>46</v>
      </c>
      <c r="F92" s="397" t="s">
        <v>7</v>
      </c>
      <c r="G92" s="1076"/>
      <c r="H92" s="296">
        <v>0</v>
      </c>
      <c r="I92" s="297">
        <v>0</v>
      </c>
      <c r="J92" s="297">
        <v>24</v>
      </c>
      <c r="K92" s="297">
        <v>33</v>
      </c>
      <c r="L92" s="312">
        <v>10</v>
      </c>
      <c r="M92" s="906">
        <v>2</v>
      </c>
      <c r="N92" s="894">
        <f>SUM(H92:$L92)</f>
        <v>67</v>
      </c>
      <c r="O92" s="751">
        <f t="shared" si="17"/>
        <v>24</v>
      </c>
      <c r="P92" s="349" t="str">
        <f t="shared" si="21"/>
        <v>NO</v>
      </c>
      <c r="Q92" s="298">
        <f t="shared" si="22"/>
      </c>
      <c r="R92" s="665" t="str">
        <f t="shared" si="19"/>
        <v> </v>
      </c>
      <c r="S92" s="6"/>
    </row>
    <row r="93" spans="2:19" ht="15.75">
      <c r="B93" s="945" t="s">
        <v>117</v>
      </c>
      <c r="C93" s="267">
        <v>6044</v>
      </c>
      <c r="D93" s="1047" t="s">
        <v>316</v>
      </c>
      <c r="E93" s="413" t="s">
        <v>56</v>
      </c>
      <c r="F93" s="397" t="s">
        <v>7</v>
      </c>
      <c r="G93" s="1076"/>
      <c r="H93" s="296">
        <v>0</v>
      </c>
      <c r="I93" s="297">
        <v>0</v>
      </c>
      <c r="J93" s="297">
        <v>8</v>
      </c>
      <c r="K93" s="297">
        <v>30</v>
      </c>
      <c r="L93" s="312">
        <v>22</v>
      </c>
      <c r="M93" s="906">
        <v>1</v>
      </c>
      <c r="N93" s="894">
        <f>SUM(H93:$L93)</f>
        <v>60</v>
      </c>
      <c r="O93" s="751">
        <f t="shared" si="17"/>
        <v>24</v>
      </c>
      <c r="P93" s="349" t="str">
        <f t="shared" si="21"/>
        <v>NO</v>
      </c>
      <c r="Q93" s="298">
        <f>IF(P93="yes","S","")</f>
      </c>
      <c r="R93" s="665" t="str">
        <f t="shared" si="19"/>
        <v> </v>
      </c>
      <c r="S93" s="633"/>
    </row>
    <row r="94" spans="2:19" ht="15.75">
      <c r="B94" s="945" t="s">
        <v>117</v>
      </c>
      <c r="C94" s="267">
        <v>1118</v>
      </c>
      <c r="D94" s="1047" t="s">
        <v>362</v>
      </c>
      <c r="E94" s="413" t="s">
        <v>50</v>
      </c>
      <c r="F94" s="397" t="s">
        <v>7</v>
      </c>
      <c r="G94" s="1076"/>
      <c r="H94" s="296">
        <v>0</v>
      </c>
      <c r="I94" s="297">
        <v>5</v>
      </c>
      <c r="J94" s="297">
        <v>12</v>
      </c>
      <c r="K94" s="297">
        <v>24</v>
      </c>
      <c r="L94" s="312">
        <v>16</v>
      </c>
      <c r="M94" s="906">
        <v>4</v>
      </c>
      <c r="N94" s="894">
        <f>SUM(H94:$L94)</f>
        <v>57</v>
      </c>
      <c r="O94" s="751">
        <f t="shared" si="17"/>
        <v>24</v>
      </c>
      <c r="P94" s="349" t="str">
        <f t="shared" si="21"/>
        <v>NO</v>
      </c>
      <c r="Q94" s="298">
        <f t="shared" si="22"/>
      </c>
      <c r="R94" s="665" t="str">
        <f t="shared" si="19"/>
        <v> </v>
      </c>
      <c r="S94" s="6"/>
    </row>
    <row r="95" spans="2:19" ht="15.75">
      <c r="B95" s="945" t="s">
        <v>117</v>
      </c>
      <c r="C95" s="267">
        <v>1062</v>
      </c>
      <c r="D95" s="1047" t="s">
        <v>325</v>
      </c>
      <c r="E95" s="413" t="s">
        <v>45</v>
      </c>
      <c r="F95" s="397" t="s">
        <v>7</v>
      </c>
      <c r="G95" s="1076"/>
      <c r="H95" s="296">
        <v>5</v>
      </c>
      <c r="I95" s="297">
        <v>5</v>
      </c>
      <c r="J95" s="297">
        <v>16</v>
      </c>
      <c r="K95" s="297">
        <v>12</v>
      </c>
      <c r="L95" s="312">
        <v>18</v>
      </c>
      <c r="M95" s="906">
        <v>5</v>
      </c>
      <c r="N95" s="894">
        <f>SUM(H95:$L95)</f>
        <v>56</v>
      </c>
      <c r="O95" s="751">
        <f t="shared" si="17"/>
        <v>24</v>
      </c>
      <c r="P95" s="349" t="str">
        <f t="shared" si="21"/>
        <v>NO</v>
      </c>
      <c r="Q95" s="298">
        <f>IF(P95="yes","S","")</f>
      </c>
      <c r="R95" s="665" t="str">
        <f t="shared" si="19"/>
        <v> </v>
      </c>
      <c r="S95" s="633"/>
    </row>
    <row r="96" spans="2:19" ht="16.5" thickBot="1">
      <c r="B96" s="945" t="s">
        <v>117</v>
      </c>
      <c r="C96" s="267">
        <v>1048</v>
      </c>
      <c r="D96" s="1047" t="s">
        <v>386</v>
      </c>
      <c r="E96" s="413" t="s">
        <v>50</v>
      </c>
      <c r="F96" s="396" t="s">
        <v>7</v>
      </c>
      <c r="G96" s="1076"/>
      <c r="H96" s="304">
        <v>0</v>
      </c>
      <c r="I96" s="305">
        <v>10</v>
      </c>
      <c r="J96" s="305">
        <v>16</v>
      </c>
      <c r="K96" s="305">
        <v>6</v>
      </c>
      <c r="L96" s="314">
        <v>14</v>
      </c>
      <c r="M96" s="907">
        <v>9</v>
      </c>
      <c r="N96" s="894">
        <f>SUM(H96:$L96)</f>
        <v>46</v>
      </c>
      <c r="O96" s="751">
        <f t="shared" si="17"/>
        <v>24</v>
      </c>
      <c r="P96" s="349" t="str">
        <f t="shared" si="21"/>
        <v>NO</v>
      </c>
      <c r="Q96" s="298">
        <f t="shared" si="22"/>
      </c>
      <c r="R96" s="667" t="str">
        <f t="shared" si="19"/>
        <v> </v>
      </c>
      <c r="S96" s="6"/>
    </row>
    <row r="97" spans="2:19" s="472" customFormat="1" ht="30.75" customHeight="1" thickBot="1">
      <c r="B97" s="473"/>
      <c r="C97" s="544">
        <f>COUNT(C59:C96)</f>
        <v>38</v>
      </c>
      <c r="D97" s="1326" t="s">
        <v>24</v>
      </c>
      <c r="E97" s="1327"/>
      <c r="F97" s="1339" t="s">
        <v>25</v>
      </c>
      <c r="G97" s="1336"/>
      <c r="H97" s="1337"/>
      <c r="I97" s="1337"/>
      <c r="J97" s="1337"/>
      <c r="K97" s="1337"/>
      <c r="L97" s="1337"/>
      <c r="M97" s="1337"/>
      <c r="N97" s="1336"/>
      <c r="O97" s="1336"/>
      <c r="P97" s="1336"/>
      <c r="Q97" s="1338"/>
      <c r="R97" s="473"/>
      <c r="S97" s="473"/>
    </row>
    <row r="98" ht="16.5" thickBot="1"/>
    <row r="99" spans="2:17" ht="27" thickBot="1">
      <c r="B99" s="1316" t="s">
        <v>238</v>
      </c>
      <c r="C99" s="1317"/>
      <c r="D99" s="1317"/>
      <c r="E99" s="1317"/>
      <c r="F99" s="1317"/>
      <c r="G99" s="1317"/>
      <c r="H99" s="1317"/>
      <c r="I99" s="1317"/>
      <c r="J99" s="1317"/>
      <c r="K99" s="1317"/>
      <c r="L99" s="1317"/>
      <c r="M99" s="1317"/>
      <c r="N99" s="1317"/>
      <c r="O99" s="1317"/>
      <c r="P99" s="1317"/>
      <c r="Q99" s="1318"/>
    </row>
    <row r="100" ht="16.5" thickBot="1"/>
    <row r="101" spans="2:17" ht="27" thickBot="1">
      <c r="B101" s="1319" t="str">
        <f>B4</f>
        <v>SAPF EEUFEES RANGE - 22nd to 24th MARCH, 2019</v>
      </c>
      <c r="C101" s="1320"/>
      <c r="D101" s="1320"/>
      <c r="E101" s="1320"/>
      <c r="F101" s="1320"/>
      <c r="G101" s="1320"/>
      <c r="H101" s="1320"/>
      <c r="I101" s="1320"/>
      <c r="J101" s="1320"/>
      <c r="K101" s="1320"/>
      <c r="L101" s="1320"/>
      <c r="M101" s="1320"/>
      <c r="N101" s="1320"/>
      <c r="O101" s="1320"/>
      <c r="P101" s="1320"/>
      <c r="Q101" s="1321"/>
    </row>
    <row r="102" ht="16.5" thickBot="1"/>
    <row r="103" spans="2:18" ht="30.75" customHeight="1" thickBot="1">
      <c r="B103" s="255"/>
      <c r="C103" s="6"/>
      <c r="D103" s="1316" t="s">
        <v>239</v>
      </c>
      <c r="E103" s="1317"/>
      <c r="F103" s="1317"/>
      <c r="G103" s="1317"/>
      <c r="H103" s="1317"/>
      <c r="I103" s="1317"/>
      <c r="J103" s="1317"/>
      <c r="K103" s="1317"/>
      <c r="L103" s="1317"/>
      <c r="M103" s="1317"/>
      <c r="N103" s="1318"/>
      <c r="O103" s="33"/>
      <c r="P103" s="155"/>
      <c r="Q103" s="32"/>
      <c r="R103" s="6"/>
    </row>
    <row r="104" spans="2:18" ht="32.25" thickBot="1">
      <c r="B104" s="255"/>
      <c r="C104" s="47" t="s">
        <v>1</v>
      </c>
      <c r="D104" s="631" t="s">
        <v>0</v>
      </c>
      <c r="E104" s="637" t="s">
        <v>39</v>
      </c>
      <c r="F104" s="432" t="s">
        <v>57</v>
      </c>
      <c r="G104" s="171"/>
      <c r="H104" s="910" t="s">
        <v>19</v>
      </c>
      <c r="I104" s="911">
        <v>10</v>
      </c>
      <c r="J104" s="911">
        <v>9</v>
      </c>
      <c r="K104" s="911">
        <v>8</v>
      </c>
      <c r="L104" s="912">
        <v>7</v>
      </c>
      <c r="M104" s="34">
        <v>0</v>
      </c>
      <c r="N104" s="1129" t="s">
        <v>3</v>
      </c>
      <c r="O104" s="28" t="s">
        <v>20</v>
      </c>
      <c r="P104" s="160" t="s">
        <v>22</v>
      </c>
      <c r="Q104" s="171" t="s">
        <v>23</v>
      </c>
      <c r="R104" s="664" t="s">
        <v>302</v>
      </c>
    </row>
    <row r="105" spans="2:18" ht="15.75">
      <c r="B105" s="945" t="s">
        <v>130</v>
      </c>
      <c r="C105" s="15">
        <v>6016</v>
      </c>
      <c r="D105" s="1003" t="s">
        <v>272</v>
      </c>
      <c r="E105" s="1002" t="s">
        <v>56</v>
      </c>
      <c r="F105" s="404" t="s">
        <v>8</v>
      </c>
      <c r="G105" s="993"/>
      <c r="H105" s="5">
        <v>260</v>
      </c>
      <c r="I105" s="5">
        <v>280</v>
      </c>
      <c r="J105" s="5">
        <v>54</v>
      </c>
      <c r="K105" s="5"/>
      <c r="L105" s="103"/>
      <c r="M105" s="853"/>
      <c r="N105" s="96">
        <f>SUM(H105:$L105)</f>
        <v>594</v>
      </c>
      <c r="O105" s="935">
        <f aca="true" t="shared" si="23" ref="O105:O113">(H105/10)+(I105/10)+(J105/9)+(K105/8)+(L105/7)+(M105)</f>
        <v>60</v>
      </c>
      <c r="P105" s="1347"/>
      <c r="Q105" s="1348"/>
      <c r="R105" s="665" t="str">
        <f aca="true" t="shared" si="24" ref="R105:R113">IF(N105=0," ",IF(O105&lt;&gt;60,"ERROR!"," "))</f>
        <v> </v>
      </c>
    </row>
    <row r="106" spans="2:18" ht="16.5" thickBot="1">
      <c r="B106" s="255" t="s">
        <v>130</v>
      </c>
      <c r="C106" s="31">
        <v>6008</v>
      </c>
      <c r="D106" s="132" t="s">
        <v>248</v>
      </c>
      <c r="E106" s="77" t="s">
        <v>56</v>
      </c>
      <c r="F106" s="400" t="s">
        <v>8</v>
      </c>
      <c r="G106" s="1015"/>
      <c r="H106" s="23">
        <v>250</v>
      </c>
      <c r="I106" s="23">
        <v>240</v>
      </c>
      <c r="J106" s="23">
        <v>99</v>
      </c>
      <c r="K106" s="23"/>
      <c r="L106" s="88"/>
      <c r="M106" s="851"/>
      <c r="N106" s="108">
        <f>SUM(H106:$L106)</f>
        <v>589</v>
      </c>
      <c r="O106" s="932">
        <f t="shared" si="23"/>
        <v>60</v>
      </c>
      <c r="P106" s="1347"/>
      <c r="Q106" s="1348"/>
      <c r="R106" s="665" t="str">
        <f t="shared" si="24"/>
        <v> </v>
      </c>
    </row>
    <row r="107" spans="2:18" ht="15.75">
      <c r="B107" s="945" t="s">
        <v>130</v>
      </c>
      <c r="C107" s="30">
        <v>6034</v>
      </c>
      <c r="D107" s="1007" t="s">
        <v>278</v>
      </c>
      <c r="E107" s="1006" t="s">
        <v>56</v>
      </c>
      <c r="F107" s="401" t="s">
        <v>4</v>
      </c>
      <c r="G107" s="184"/>
      <c r="H107" s="144">
        <v>240</v>
      </c>
      <c r="I107" s="56">
        <v>210</v>
      </c>
      <c r="J107" s="56">
        <v>117</v>
      </c>
      <c r="K107" s="56">
        <v>16</v>
      </c>
      <c r="L107" s="45"/>
      <c r="M107" s="847"/>
      <c r="N107" s="858">
        <f>SUM(H107:$L107)</f>
        <v>583</v>
      </c>
      <c r="O107" s="933">
        <f t="shared" si="23"/>
        <v>60</v>
      </c>
      <c r="P107" s="243" t="str">
        <f>IF(N107&gt;589,"Yes","NO")</f>
        <v>NO</v>
      </c>
      <c r="Q107" s="196">
        <f>IF(P107="yes","HM","")</f>
      </c>
      <c r="R107" s="665" t="str">
        <f t="shared" si="24"/>
        <v> </v>
      </c>
    </row>
    <row r="108" spans="2:18" ht="15.75">
      <c r="B108" s="945" t="s">
        <v>130</v>
      </c>
      <c r="C108" s="48">
        <v>6027</v>
      </c>
      <c r="D108" s="1009" t="s">
        <v>78</v>
      </c>
      <c r="E108" s="1008" t="s">
        <v>56</v>
      </c>
      <c r="F108" s="402" t="s">
        <v>4</v>
      </c>
      <c r="G108" s="185"/>
      <c r="H108" s="57">
        <v>190</v>
      </c>
      <c r="I108" s="58">
        <v>220</v>
      </c>
      <c r="J108" s="58">
        <v>144</v>
      </c>
      <c r="K108" s="58">
        <v>8</v>
      </c>
      <c r="L108" s="4">
        <v>14</v>
      </c>
      <c r="M108" s="848"/>
      <c r="N108" s="645">
        <f>SUM(H108:$L108)</f>
        <v>576</v>
      </c>
      <c r="O108" s="931">
        <f t="shared" si="23"/>
        <v>60</v>
      </c>
      <c r="P108" s="138" t="str">
        <f>IF(N108&gt;589,"Yes","NO")</f>
        <v>NO</v>
      </c>
      <c r="Q108" s="139">
        <f>IF(P108="yes","HM","")</f>
      </c>
      <c r="R108" s="665" t="str">
        <f t="shared" si="24"/>
        <v> </v>
      </c>
    </row>
    <row r="109" spans="2:18" ht="15.75">
      <c r="B109" s="255" t="s">
        <v>130</v>
      </c>
      <c r="C109" s="31">
        <v>1786</v>
      </c>
      <c r="D109" s="132" t="s">
        <v>73</v>
      </c>
      <c r="E109" s="77" t="s">
        <v>51</v>
      </c>
      <c r="F109" s="400" t="s">
        <v>4</v>
      </c>
      <c r="G109" s="663"/>
      <c r="H109" s="64">
        <v>210</v>
      </c>
      <c r="I109" s="1">
        <v>190</v>
      </c>
      <c r="J109" s="1">
        <v>144</v>
      </c>
      <c r="K109" s="1">
        <v>24</v>
      </c>
      <c r="L109" s="14">
        <v>7</v>
      </c>
      <c r="M109" s="851"/>
      <c r="N109" s="839">
        <f>SUM(H109:$L109)</f>
        <v>575</v>
      </c>
      <c r="O109" s="932">
        <f t="shared" si="23"/>
        <v>60</v>
      </c>
      <c r="P109" s="202" t="str">
        <f>IF(N109&gt;589,"Yes","NO")</f>
        <v>NO</v>
      </c>
      <c r="Q109" s="201">
        <f>IF(P109="yes","HM","")</f>
      </c>
      <c r="R109" s="665" t="str">
        <f t="shared" si="24"/>
        <v> </v>
      </c>
    </row>
    <row r="110" spans="2:18" ht="15.75">
      <c r="B110" s="945" t="s">
        <v>130</v>
      </c>
      <c r="C110" s="31">
        <v>516</v>
      </c>
      <c r="D110" s="85" t="s">
        <v>64</v>
      </c>
      <c r="E110" s="147" t="s">
        <v>51</v>
      </c>
      <c r="F110" s="400" t="s">
        <v>4</v>
      </c>
      <c r="G110" s="1014"/>
      <c r="H110" s="64">
        <v>230</v>
      </c>
      <c r="I110" s="1">
        <v>210</v>
      </c>
      <c r="J110" s="1">
        <v>126</v>
      </c>
      <c r="K110" s="1">
        <v>8</v>
      </c>
      <c r="L110" s="14"/>
      <c r="M110" s="851">
        <v>1</v>
      </c>
      <c r="N110" s="839">
        <f>SUM(H110:$L110)</f>
        <v>574</v>
      </c>
      <c r="O110" s="932">
        <f t="shared" si="23"/>
        <v>60</v>
      </c>
      <c r="P110" s="202" t="str">
        <f>IF(N110&gt;589,"Yes","NO")</f>
        <v>NO</v>
      </c>
      <c r="Q110" s="201">
        <f>IF(P110="yes","HM","")</f>
      </c>
      <c r="R110" s="665" t="str">
        <f t="shared" si="24"/>
        <v> </v>
      </c>
    </row>
    <row r="111" spans="2:18" ht="16.5" thickBot="1">
      <c r="B111" s="945" t="s">
        <v>130</v>
      </c>
      <c r="C111" s="17">
        <v>1383</v>
      </c>
      <c r="D111" s="166" t="s">
        <v>89</v>
      </c>
      <c r="E111" s="1005" t="s">
        <v>51</v>
      </c>
      <c r="F111" s="403" t="s">
        <v>4</v>
      </c>
      <c r="G111" s="1013"/>
      <c r="H111" s="59">
        <v>140</v>
      </c>
      <c r="I111" s="60">
        <v>150</v>
      </c>
      <c r="J111" s="60">
        <v>225</v>
      </c>
      <c r="K111" s="60">
        <v>40</v>
      </c>
      <c r="L111" s="44">
        <v>7</v>
      </c>
      <c r="M111" s="849"/>
      <c r="N111" s="859">
        <f>SUM(H111:$L111)</f>
        <v>562</v>
      </c>
      <c r="O111" s="934">
        <f t="shared" si="23"/>
        <v>60</v>
      </c>
      <c r="P111" s="177" t="str">
        <f>IF(N111&gt;589,"Yes","NO")</f>
        <v>NO</v>
      </c>
      <c r="Q111" s="140">
        <f>IF(P111="yes","HM","")</f>
      </c>
      <c r="R111" s="667" t="str">
        <f t="shared" si="24"/>
        <v> </v>
      </c>
    </row>
    <row r="112" spans="2:18" ht="15.75">
      <c r="B112" s="945"/>
      <c r="C112" s="30">
        <v>322</v>
      </c>
      <c r="D112" s="169" t="s">
        <v>69</v>
      </c>
      <c r="E112" s="1006" t="s">
        <v>50</v>
      </c>
      <c r="F112" s="399" t="s">
        <v>5</v>
      </c>
      <c r="G112" s="1010"/>
      <c r="H112" s="144">
        <v>240</v>
      </c>
      <c r="I112" s="56">
        <v>240</v>
      </c>
      <c r="J112" s="56">
        <v>108</v>
      </c>
      <c r="K112" s="56"/>
      <c r="L112" s="45"/>
      <c r="M112" s="847"/>
      <c r="N112" s="858">
        <f>SUM(H112:$L112)</f>
        <v>588</v>
      </c>
      <c r="O112" s="933">
        <f>(H112/10)+(I112/10)+(J112/9)+(K112/8)+(L112/7)+(M112)</f>
        <v>60</v>
      </c>
      <c r="P112" s="243" t="str">
        <f>IF(N112&gt;574,"Yes","NO")</f>
        <v>Yes</v>
      </c>
      <c r="Q112" s="196" t="str">
        <f>IF(P112="yes","M","")</f>
        <v>M</v>
      </c>
      <c r="R112" s="999" t="str">
        <f t="shared" si="24"/>
        <v> </v>
      </c>
    </row>
    <row r="113" spans="2:18" ht="15.75">
      <c r="B113" s="945" t="s">
        <v>130</v>
      </c>
      <c r="C113" s="15">
        <v>6044</v>
      </c>
      <c r="D113" s="167" t="s">
        <v>316</v>
      </c>
      <c r="E113" s="1130" t="s">
        <v>56</v>
      </c>
      <c r="F113" s="400" t="s">
        <v>5</v>
      </c>
      <c r="G113" s="1014"/>
      <c r="H113" s="57">
        <v>130</v>
      </c>
      <c r="I113" s="58">
        <v>200</v>
      </c>
      <c r="J113" s="58">
        <v>216</v>
      </c>
      <c r="K113" s="58">
        <v>16</v>
      </c>
      <c r="L113" s="4">
        <v>7</v>
      </c>
      <c r="M113" s="848"/>
      <c r="N113" s="645">
        <f>SUM(H113:$L113)</f>
        <v>569</v>
      </c>
      <c r="O113" s="931">
        <f t="shared" si="23"/>
        <v>60</v>
      </c>
      <c r="P113" s="1108" t="str">
        <f aca="true" t="shared" si="25" ref="P113:P122">IF(N113&gt;574,"Yes","NO")</f>
        <v>NO</v>
      </c>
      <c r="Q113" s="139">
        <f aca="true" t="shared" si="26" ref="Q113:Q122">IF(P113="yes","M","")</f>
      </c>
      <c r="R113" s="665" t="str">
        <f t="shared" si="24"/>
        <v> </v>
      </c>
    </row>
    <row r="114" spans="2:18" ht="15.75">
      <c r="B114" s="945" t="s">
        <v>130</v>
      </c>
      <c r="C114" s="31">
        <v>1128</v>
      </c>
      <c r="D114" s="147" t="s">
        <v>310</v>
      </c>
      <c r="E114" s="132" t="s">
        <v>42</v>
      </c>
      <c r="F114" s="400" t="s">
        <v>5</v>
      </c>
      <c r="G114" s="1014"/>
      <c r="H114" s="64">
        <v>150</v>
      </c>
      <c r="I114" s="1">
        <v>180</v>
      </c>
      <c r="J114" s="1">
        <v>207</v>
      </c>
      <c r="K114" s="1">
        <v>24</v>
      </c>
      <c r="L114" s="14">
        <v>7</v>
      </c>
      <c r="M114" s="851"/>
      <c r="N114" s="839">
        <f>SUM(H114:$L114)</f>
        <v>568</v>
      </c>
      <c r="O114" s="932">
        <f aca="true" t="shared" si="27" ref="O114:O121">(H114/10)+(I114/10)+(J114/9)+(K114/8)+(L114/7)+(M114)</f>
        <v>60</v>
      </c>
      <c r="P114" s="202" t="str">
        <f t="shared" si="25"/>
        <v>NO</v>
      </c>
      <c r="Q114" s="201">
        <f t="shared" si="26"/>
      </c>
      <c r="R114" s="665" t="str">
        <f aca="true" t="shared" si="28" ref="R114:R119">IF(N114=0," ",IF(O114&lt;&gt;60,"ERROR!"," "))</f>
        <v> </v>
      </c>
    </row>
    <row r="115" spans="2:18" ht="15.75">
      <c r="B115" s="945" t="s">
        <v>130</v>
      </c>
      <c r="C115" s="31">
        <v>6032</v>
      </c>
      <c r="D115" s="147" t="s">
        <v>250</v>
      </c>
      <c r="E115" s="1127" t="s">
        <v>56</v>
      </c>
      <c r="F115" s="400" t="s">
        <v>5</v>
      </c>
      <c r="G115" s="1014"/>
      <c r="H115" s="64">
        <v>210</v>
      </c>
      <c r="I115" s="1">
        <v>160</v>
      </c>
      <c r="J115" s="1">
        <v>144</v>
      </c>
      <c r="K115" s="1">
        <v>40</v>
      </c>
      <c r="L115" s="14">
        <v>14</v>
      </c>
      <c r="M115" s="851"/>
      <c r="N115" s="839">
        <f>SUM(H115:$L115)</f>
        <v>568</v>
      </c>
      <c r="O115" s="932">
        <f>(H115/10)+(I115/10)+(J115/9)+(K115/8)+(L115/7)+(M115)</f>
        <v>60</v>
      </c>
      <c r="P115" s="202" t="str">
        <f t="shared" si="25"/>
        <v>NO</v>
      </c>
      <c r="Q115" s="201">
        <f t="shared" si="26"/>
      </c>
      <c r="R115" s="665" t="str">
        <f>IF(N115=0," ",IF(O115&lt;&gt;60,"ERROR!"," "))</f>
        <v> </v>
      </c>
    </row>
    <row r="116" spans="2:18" ht="15.75">
      <c r="B116" s="945" t="s">
        <v>130</v>
      </c>
      <c r="C116" s="31">
        <v>2</v>
      </c>
      <c r="D116" s="147" t="s">
        <v>319</v>
      </c>
      <c r="E116" s="132" t="s">
        <v>43</v>
      </c>
      <c r="F116" s="400" t="s">
        <v>5</v>
      </c>
      <c r="G116" s="1014"/>
      <c r="H116" s="64">
        <v>110</v>
      </c>
      <c r="I116" s="1">
        <v>250</v>
      </c>
      <c r="J116" s="1">
        <v>144</v>
      </c>
      <c r="K116" s="1">
        <v>56</v>
      </c>
      <c r="L116" s="14">
        <v>7</v>
      </c>
      <c r="M116" s="851"/>
      <c r="N116" s="839">
        <f>SUM(H116:$L116)</f>
        <v>567</v>
      </c>
      <c r="O116" s="932">
        <f>(H116/10)+(I116/10)+(J116/9)+(K116/8)+(L116/7)+(M116)</f>
        <v>60</v>
      </c>
      <c r="P116" s="202" t="str">
        <f t="shared" si="25"/>
        <v>NO</v>
      </c>
      <c r="Q116" s="201">
        <f t="shared" si="26"/>
      </c>
      <c r="R116" s="665" t="str">
        <f>IF(N116=0," ",IF(O116&lt;&gt;60,"ERROR!"," "))</f>
        <v> </v>
      </c>
    </row>
    <row r="117" spans="2:18" ht="15.75">
      <c r="B117" s="945" t="s">
        <v>130</v>
      </c>
      <c r="C117" s="31">
        <v>1475</v>
      </c>
      <c r="D117" s="147" t="s">
        <v>403</v>
      </c>
      <c r="E117" s="1127" t="s">
        <v>50</v>
      </c>
      <c r="F117" s="400" t="s">
        <v>5</v>
      </c>
      <c r="G117" s="1014"/>
      <c r="H117" s="64">
        <v>160</v>
      </c>
      <c r="I117" s="1">
        <v>100</v>
      </c>
      <c r="J117" s="1">
        <v>207</v>
      </c>
      <c r="K117" s="1">
        <v>72</v>
      </c>
      <c r="L117" s="14">
        <v>7</v>
      </c>
      <c r="M117" s="851">
        <v>1</v>
      </c>
      <c r="N117" s="839">
        <f>SUM(H117:$L117)</f>
        <v>546</v>
      </c>
      <c r="O117" s="932">
        <f>(H117/10)+(I117/10)+(J117/9)+(K117/8)+(L117/7)+(M117)</f>
        <v>60</v>
      </c>
      <c r="P117" s="202" t="str">
        <f t="shared" si="25"/>
        <v>NO</v>
      </c>
      <c r="Q117" s="201">
        <f t="shared" si="26"/>
      </c>
      <c r="R117" s="665" t="str">
        <f>IF(N117=0," ",IF(O117&lt;&gt;60,"ERROR!"," "))</f>
        <v> </v>
      </c>
    </row>
    <row r="118" spans="2:18" ht="15.75">
      <c r="B118" s="945" t="s">
        <v>130</v>
      </c>
      <c r="C118" s="48">
        <v>1539</v>
      </c>
      <c r="D118" s="150" t="s">
        <v>65</v>
      </c>
      <c r="E118" s="1009" t="s">
        <v>43</v>
      </c>
      <c r="F118" s="402" t="s">
        <v>5</v>
      </c>
      <c r="G118" s="185"/>
      <c r="H118" s="57">
        <v>110</v>
      </c>
      <c r="I118" s="58">
        <v>70</v>
      </c>
      <c r="J118" s="58">
        <v>270</v>
      </c>
      <c r="K118" s="58">
        <v>72</v>
      </c>
      <c r="L118" s="4">
        <v>7</v>
      </c>
      <c r="M118" s="848">
        <v>2</v>
      </c>
      <c r="N118" s="645">
        <f>SUM(H118:$L118)</f>
        <v>529</v>
      </c>
      <c r="O118" s="931">
        <f t="shared" si="27"/>
        <v>60</v>
      </c>
      <c r="P118" s="240" t="str">
        <f t="shared" si="25"/>
        <v>NO</v>
      </c>
      <c r="Q118" s="139">
        <f t="shared" si="26"/>
      </c>
      <c r="R118" s="665" t="str">
        <f t="shared" si="28"/>
        <v> </v>
      </c>
    </row>
    <row r="119" spans="2:18" ht="16.5" thickBot="1">
      <c r="B119" s="945" t="s">
        <v>130</v>
      </c>
      <c r="C119" s="658">
        <v>1798</v>
      </c>
      <c r="D119" s="166" t="s">
        <v>82</v>
      </c>
      <c r="E119" s="1128" t="s">
        <v>43</v>
      </c>
      <c r="F119" s="403" t="s">
        <v>5</v>
      </c>
      <c r="G119" s="1013"/>
      <c r="H119" s="59">
        <v>110</v>
      </c>
      <c r="I119" s="60">
        <v>90</v>
      </c>
      <c r="J119" s="60">
        <v>207</v>
      </c>
      <c r="K119" s="60">
        <v>96</v>
      </c>
      <c r="L119" s="44">
        <v>21</v>
      </c>
      <c r="M119" s="849">
        <v>2</v>
      </c>
      <c r="N119" s="859">
        <f>SUM(H119:$L119)</f>
        <v>524</v>
      </c>
      <c r="O119" s="934">
        <f t="shared" si="27"/>
        <v>60</v>
      </c>
      <c r="P119" s="221" t="str">
        <f t="shared" si="25"/>
        <v>NO</v>
      </c>
      <c r="Q119" s="140">
        <f t="shared" si="26"/>
      </c>
      <c r="R119" s="868" t="str">
        <f t="shared" si="28"/>
        <v> </v>
      </c>
    </row>
    <row r="120" spans="2:18" ht="15.75">
      <c r="B120" s="945" t="s">
        <v>130</v>
      </c>
      <c r="C120" s="1110">
        <v>6040</v>
      </c>
      <c r="D120" s="973" t="s">
        <v>312</v>
      </c>
      <c r="E120" s="1111" t="s">
        <v>56</v>
      </c>
      <c r="F120" s="404" t="s">
        <v>6</v>
      </c>
      <c r="G120" s="165"/>
      <c r="H120" s="68">
        <v>80</v>
      </c>
      <c r="I120" s="42">
        <v>260</v>
      </c>
      <c r="J120" s="42">
        <v>189</v>
      </c>
      <c r="K120" s="42">
        <v>32</v>
      </c>
      <c r="L120" s="43">
        <v>7</v>
      </c>
      <c r="M120" s="853"/>
      <c r="N120" s="860">
        <f>SUM(H120:$L120)</f>
        <v>568</v>
      </c>
      <c r="O120" s="979">
        <f t="shared" si="27"/>
        <v>60</v>
      </c>
      <c r="P120" s="606" t="str">
        <f t="shared" si="25"/>
        <v>NO</v>
      </c>
      <c r="Q120" s="216">
        <f t="shared" si="26"/>
      </c>
      <c r="R120" s="666" t="str">
        <f aca="true" t="shared" si="29" ref="R120:R127">IF(N120=0," ",IF(O120&lt;&gt;60,"ERROR!"," "))</f>
        <v> </v>
      </c>
    </row>
    <row r="121" spans="2:18" ht="15.75">
      <c r="B121" s="945" t="s">
        <v>130</v>
      </c>
      <c r="C121" s="48">
        <v>1281</v>
      </c>
      <c r="D121" s="167" t="s">
        <v>88</v>
      </c>
      <c r="E121" s="76" t="s">
        <v>43</v>
      </c>
      <c r="F121" s="404" t="s">
        <v>6</v>
      </c>
      <c r="G121" s="165"/>
      <c r="H121" s="57">
        <v>100</v>
      </c>
      <c r="I121" s="58">
        <v>170</v>
      </c>
      <c r="J121" s="58">
        <v>135</v>
      </c>
      <c r="K121" s="58">
        <v>112</v>
      </c>
      <c r="L121" s="4">
        <v>21</v>
      </c>
      <c r="M121" s="848">
        <v>1</v>
      </c>
      <c r="N121" s="645">
        <f>SUM(H121:$L121)</f>
        <v>538</v>
      </c>
      <c r="O121" s="929">
        <f t="shared" si="27"/>
        <v>60</v>
      </c>
      <c r="P121" s="240" t="str">
        <f t="shared" si="25"/>
        <v>NO</v>
      </c>
      <c r="Q121" s="139">
        <f t="shared" si="26"/>
      </c>
      <c r="R121" s="887" t="str">
        <f t="shared" si="29"/>
        <v> </v>
      </c>
    </row>
    <row r="122" spans="2:18" ht="16.5" thickBot="1">
      <c r="B122" s="945" t="s">
        <v>130</v>
      </c>
      <c r="C122" s="17">
        <v>1809</v>
      </c>
      <c r="D122" s="161" t="s">
        <v>368</v>
      </c>
      <c r="E122" s="1004" t="s">
        <v>46</v>
      </c>
      <c r="F122" s="394" t="s">
        <v>6</v>
      </c>
      <c r="G122" s="609"/>
      <c r="H122" s="59">
        <v>70</v>
      </c>
      <c r="I122" s="60">
        <v>100</v>
      </c>
      <c r="J122" s="60">
        <v>225</v>
      </c>
      <c r="K122" s="60">
        <v>104</v>
      </c>
      <c r="L122" s="44">
        <v>28</v>
      </c>
      <c r="M122" s="849">
        <v>1</v>
      </c>
      <c r="N122" s="859">
        <f>SUM(H122:$L122)</f>
        <v>527</v>
      </c>
      <c r="O122" s="930">
        <f aca="true" t="shared" si="30" ref="O122:O127">(H122/10)+(I122/10)+(J122/9)+(K122/8)+(L122/7)+(M122)</f>
        <v>60</v>
      </c>
      <c r="P122" s="221" t="str">
        <f t="shared" si="25"/>
        <v>NO</v>
      </c>
      <c r="Q122" s="140">
        <f t="shared" si="26"/>
      </c>
      <c r="R122" s="887" t="str">
        <f t="shared" si="29"/>
        <v> </v>
      </c>
    </row>
    <row r="123" spans="2:18" ht="15.75">
      <c r="B123" s="945" t="s">
        <v>130</v>
      </c>
      <c r="C123" s="15">
        <v>1372</v>
      </c>
      <c r="D123" s="167" t="s">
        <v>91</v>
      </c>
      <c r="E123" s="1111" t="s">
        <v>43</v>
      </c>
      <c r="F123" s="404" t="s">
        <v>7</v>
      </c>
      <c r="G123" s="165"/>
      <c r="H123" s="68">
        <v>20</v>
      </c>
      <c r="I123" s="42">
        <v>160</v>
      </c>
      <c r="J123" s="42">
        <v>252</v>
      </c>
      <c r="K123" s="42">
        <v>88</v>
      </c>
      <c r="L123" s="43">
        <v>21</v>
      </c>
      <c r="M123" s="853"/>
      <c r="N123" s="860">
        <f>SUM(H123:$L123)</f>
        <v>541</v>
      </c>
      <c r="O123" s="979">
        <f t="shared" si="30"/>
        <v>60</v>
      </c>
      <c r="P123" s="1093" t="str">
        <f>IF(N123&gt;509,"Yes","NO")</f>
        <v>Yes</v>
      </c>
      <c r="Q123" s="216" t="str">
        <f>IF(P123="yes","S","")</f>
        <v>S</v>
      </c>
      <c r="R123" s="887" t="str">
        <f t="shared" si="29"/>
        <v> </v>
      </c>
    </row>
    <row r="124" spans="2:18" ht="15.75">
      <c r="B124" s="945" t="s">
        <v>130</v>
      </c>
      <c r="C124" s="48">
        <v>1118</v>
      </c>
      <c r="D124" s="150" t="s">
        <v>362</v>
      </c>
      <c r="E124" s="70" t="s">
        <v>50</v>
      </c>
      <c r="F124" s="402" t="s">
        <v>7</v>
      </c>
      <c r="G124" s="185"/>
      <c r="H124" s="57">
        <v>90</v>
      </c>
      <c r="I124" s="58">
        <v>50</v>
      </c>
      <c r="J124" s="58">
        <v>180</v>
      </c>
      <c r="K124" s="58">
        <v>104</v>
      </c>
      <c r="L124" s="4">
        <v>42</v>
      </c>
      <c r="M124" s="848">
        <v>7</v>
      </c>
      <c r="N124" s="645">
        <f>SUM(H124:$L124)</f>
        <v>466</v>
      </c>
      <c r="O124" s="929">
        <f t="shared" si="30"/>
        <v>60</v>
      </c>
      <c r="P124" s="240" t="str">
        <f>IF(N124&gt;509,"Yes","NO")</f>
        <v>NO</v>
      </c>
      <c r="Q124" s="139">
        <f>IF(P124="yes","S","")</f>
      </c>
      <c r="R124" s="887" t="str">
        <f t="shared" si="29"/>
        <v> </v>
      </c>
    </row>
    <row r="125" spans="2:18" ht="15.75">
      <c r="B125" s="945" t="s">
        <v>130</v>
      </c>
      <c r="C125" s="31">
        <v>1264</v>
      </c>
      <c r="D125" s="147" t="s">
        <v>303</v>
      </c>
      <c r="E125" s="1046" t="s">
        <v>43</v>
      </c>
      <c r="F125" s="400" t="s">
        <v>7</v>
      </c>
      <c r="G125" s="1014"/>
      <c r="H125" s="64">
        <v>70</v>
      </c>
      <c r="I125" s="1">
        <v>90</v>
      </c>
      <c r="J125" s="1">
        <v>135</v>
      </c>
      <c r="K125" s="1">
        <v>128</v>
      </c>
      <c r="L125" s="14">
        <v>35</v>
      </c>
      <c r="M125" s="851">
        <v>8</v>
      </c>
      <c r="N125" s="839">
        <f>SUM(H125:$L125)</f>
        <v>458</v>
      </c>
      <c r="O125" s="1059">
        <f t="shared" si="30"/>
        <v>60</v>
      </c>
      <c r="P125" s="596" t="str">
        <f>IF(N125&gt;509,"Yes","NO")</f>
        <v>NO</v>
      </c>
      <c r="Q125" s="201">
        <f>IF(P125="yes","S","")</f>
      </c>
      <c r="R125" s="882" t="str">
        <f t="shared" si="29"/>
        <v> </v>
      </c>
    </row>
    <row r="126" spans="2:18" ht="15.75">
      <c r="B126" s="945" t="s">
        <v>130</v>
      </c>
      <c r="C126" s="31">
        <v>1143</v>
      </c>
      <c r="D126" s="147" t="s">
        <v>347</v>
      </c>
      <c r="E126" s="1046" t="s">
        <v>46</v>
      </c>
      <c r="F126" s="400" t="s">
        <v>7</v>
      </c>
      <c r="G126" s="1014"/>
      <c r="H126" s="64">
        <v>50</v>
      </c>
      <c r="I126" s="1">
        <v>60</v>
      </c>
      <c r="J126" s="1">
        <v>126</v>
      </c>
      <c r="K126" s="1">
        <v>128</v>
      </c>
      <c r="L126" s="14">
        <v>56</v>
      </c>
      <c r="M126" s="851">
        <v>11</v>
      </c>
      <c r="N126" s="839">
        <f>SUM(H126:$L126)</f>
        <v>420</v>
      </c>
      <c r="O126" s="1059">
        <f t="shared" si="30"/>
        <v>60</v>
      </c>
      <c r="P126" s="596" t="str">
        <f>IF(N126&gt;509,"Yes","NO")</f>
        <v>NO</v>
      </c>
      <c r="Q126" s="201">
        <f>IF(P126="yes","S","")</f>
      </c>
      <c r="R126" s="882" t="str">
        <f t="shared" si="29"/>
        <v> </v>
      </c>
    </row>
    <row r="127" spans="2:18" ht="16.5" thickBot="1">
      <c r="B127" s="945" t="s">
        <v>130</v>
      </c>
      <c r="C127" s="31">
        <v>1048</v>
      </c>
      <c r="D127" s="147" t="s">
        <v>386</v>
      </c>
      <c r="E127" s="77" t="s">
        <v>50</v>
      </c>
      <c r="F127" s="400" t="s">
        <v>7</v>
      </c>
      <c r="G127" s="1014"/>
      <c r="H127" s="59">
        <v>30</v>
      </c>
      <c r="I127" s="60">
        <v>30</v>
      </c>
      <c r="J127" s="60">
        <v>117</v>
      </c>
      <c r="K127" s="60">
        <v>104</v>
      </c>
      <c r="L127" s="44">
        <v>42</v>
      </c>
      <c r="M127" s="849">
        <v>22</v>
      </c>
      <c r="N127" s="859">
        <f>SUM(H127:$L127)</f>
        <v>323</v>
      </c>
      <c r="O127" s="930">
        <f t="shared" si="30"/>
        <v>60</v>
      </c>
      <c r="P127" s="221" t="str">
        <f>IF(N127&gt;509,"Yes","NO")</f>
        <v>NO</v>
      </c>
      <c r="Q127" s="140">
        <f>IF(P127="yes","S","")</f>
      </c>
      <c r="R127" s="757" t="str">
        <f t="shared" si="29"/>
        <v> </v>
      </c>
    </row>
    <row r="128" spans="2:18" s="472" customFormat="1" ht="25.5" customHeight="1" thickBot="1">
      <c r="B128" s="471"/>
      <c r="C128" s="546">
        <f>COUNT(C105:C127)</f>
        <v>23</v>
      </c>
      <c r="D128" s="1349" t="s">
        <v>24</v>
      </c>
      <c r="E128" s="1350"/>
      <c r="F128" s="1349" t="s">
        <v>99</v>
      </c>
      <c r="G128" s="1350"/>
      <c r="H128" s="1350"/>
      <c r="I128" s="1350"/>
      <c r="J128" s="1350"/>
      <c r="K128" s="1350"/>
      <c r="L128" s="1350"/>
      <c r="M128" s="1350"/>
      <c r="N128" s="1350"/>
      <c r="O128" s="1350"/>
      <c r="P128" s="1350"/>
      <c r="Q128" s="1351"/>
      <c r="R128" s="471"/>
    </row>
    <row r="129" spans="2:18" s="542" customFormat="1" ht="25.5" customHeight="1" thickBot="1">
      <c r="B129" s="538" t="s">
        <v>252</v>
      </c>
      <c r="C129" s="539"/>
      <c r="D129" s="540"/>
      <c r="E129" s="540"/>
      <c r="F129" s="540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38"/>
    </row>
    <row r="130" spans="2:18" s="472" customFormat="1" ht="25.5" customHeight="1" thickBot="1">
      <c r="B130" s="1316" t="s">
        <v>238</v>
      </c>
      <c r="C130" s="1317"/>
      <c r="D130" s="1317"/>
      <c r="E130" s="1317"/>
      <c r="F130" s="1317"/>
      <c r="G130" s="1317"/>
      <c r="H130" s="1317"/>
      <c r="I130" s="1317"/>
      <c r="J130" s="1317"/>
      <c r="K130" s="1317"/>
      <c r="L130" s="1317"/>
      <c r="M130" s="1317"/>
      <c r="N130" s="1317"/>
      <c r="O130" s="1317"/>
      <c r="P130" s="1317"/>
      <c r="Q130" s="1317"/>
      <c r="R130" s="1318"/>
    </row>
    <row r="131" spans="2:18" s="472" customFormat="1" ht="15.75" customHeight="1" thickBot="1">
      <c r="B131"/>
      <c r="C131"/>
      <c r="D131" s="627"/>
      <c r="E131" s="419"/>
      <c r="F131" s="410"/>
      <c r="G131"/>
      <c r="H131"/>
      <c r="I131"/>
      <c r="J131"/>
      <c r="K131"/>
      <c r="L131"/>
      <c r="M131"/>
      <c r="N131"/>
      <c r="O131"/>
      <c r="P131"/>
      <c r="Q131"/>
      <c r="R131" s="471"/>
    </row>
    <row r="132" spans="2:17" ht="27" thickBot="1">
      <c r="B132" s="1319" t="str">
        <f>B4</f>
        <v>SAPF EEUFEES RANGE - 22nd to 24th MARCH, 2019</v>
      </c>
      <c r="C132" s="1320"/>
      <c r="D132" s="1320"/>
      <c r="E132" s="1320"/>
      <c r="F132" s="1320"/>
      <c r="G132" s="1320"/>
      <c r="H132" s="1320"/>
      <c r="I132" s="1320"/>
      <c r="J132" s="1320"/>
      <c r="K132" s="1320"/>
      <c r="L132" s="1320"/>
      <c r="M132" s="1320"/>
      <c r="N132" s="1320"/>
      <c r="O132" s="1320"/>
      <c r="P132" s="1320"/>
      <c r="Q132" s="1321"/>
    </row>
    <row r="133" spans="2:17" s="366" customFormat="1" ht="27" thickBot="1">
      <c r="B133" s="531"/>
      <c r="C133" s="531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1"/>
      <c r="P133" s="531"/>
      <c r="Q133" s="531"/>
    </row>
    <row r="134" spans="2:18" ht="34.5" customHeight="1" thickBot="1">
      <c r="B134" s="361"/>
      <c r="C134" s="6"/>
      <c r="D134" s="1340" t="s">
        <v>208</v>
      </c>
      <c r="E134" s="1341"/>
      <c r="F134" s="1341"/>
      <c r="G134" s="1341"/>
      <c r="H134" s="1341"/>
      <c r="I134" s="1341"/>
      <c r="J134" s="1341"/>
      <c r="K134" s="1341"/>
      <c r="L134" s="1341"/>
      <c r="M134" s="1341"/>
      <c r="N134" s="1342"/>
      <c r="O134" s="12"/>
      <c r="P134" s="12"/>
      <c r="Q134" s="12"/>
      <c r="R134" s="12"/>
    </row>
    <row r="135" spans="2:19" ht="32.25" thickBot="1">
      <c r="B135" s="361"/>
      <c r="C135" s="47" t="s">
        <v>1</v>
      </c>
      <c r="D135" s="631" t="s">
        <v>0</v>
      </c>
      <c r="E135" s="637" t="s">
        <v>39</v>
      </c>
      <c r="F135" s="432" t="s">
        <v>57</v>
      </c>
      <c r="G135" s="171"/>
      <c r="H135" s="910" t="s">
        <v>19</v>
      </c>
      <c r="I135" s="911">
        <v>10</v>
      </c>
      <c r="J135" s="911">
        <v>9</v>
      </c>
      <c r="K135" s="911">
        <v>8</v>
      </c>
      <c r="L135" s="911">
        <v>7</v>
      </c>
      <c r="M135" s="61"/>
      <c r="N135" s="34">
        <v>0</v>
      </c>
      <c r="O135" s="1137" t="s">
        <v>3</v>
      </c>
      <c r="P135" s="942" t="s">
        <v>21</v>
      </c>
      <c r="Q135" s="160" t="s">
        <v>22</v>
      </c>
      <c r="R135" s="171" t="s">
        <v>23</v>
      </c>
      <c r="S135" s="664" t="s">
        <v>302</v>
      </c>
    </row>
    <row r="136" spans="2:19" ht="15.75">
      <c r="B136" s="947" t="s">
        <v>124</v>
      </c>
      <c r="C136" s="1131">
        <v>6016</v>
      </c>
      <c r="D136" s="76" t="s">
        <v>272</v>
      </c>
      <c r="E136" s="1132" t="s">
        <v>56</v>
      </c>
      <c r="F136" s="407" t="s">
        <v>8</v>
      </c>
      <c r="G136" s="1133"/>
      <c r="H136" s="606">
        <v>670</v>
      </c>
      <c r="I136" s="1134">
        <v>500</v>
      </c>
      <c r="J136" s="1134">
        <v>252</v>
      </c>
      <c r="K136" s="1134">
        <v>32</v>
      </c>
      <c r="L136" s="1134">
        <v>7</v>
      </c>
      <c r="M136" s="1135"/>
      <c r="N136" s="1136"/>
      <c r="O136" s="96">
        <f>SUM(H136:$M136)</f>
        <v>1461</v>
      </c>
      <c r="P136" s="739">
        <f>(H136/10)+(I136/10)+(J136/9)+(K136/8)+(L136/7)+(M136/6)+N136</f>
        <v>150</v>
      </c>
      <c r="Q136" s="1343"/>
      <c r="R136" s="1344"/>
      <c r="S136" s="665" t="str">
        <f aca="true" t="shared" si="31" ref="S136:S155">IF(O136=0," ",IF(P136&lt;&gt;150,"ERROR!"," "))</f>
        <v> </v>
      </c>
    </row>
    <row r="137" spans="2:19" ht="16.5" thickBot="1">
      <c r="B137" s="947" t="s">
        <v>124</v>
      </c>
      <c r="C137" s="17">
        <v>6008</v>
      </c>
      <c r="D137" s="1005" t="s">
        <v>248</v>
      </c>
      <c r="E137" s="166" t="s">
        <v>56</v>
      </c>
      <c r="F137" s="406" t="s">
        <v>8</v>
      </c>
      <c r="G137" s="1097"/>
      <c r="H137" s="64">
        <v>690</v>
      </c>
      <c r="I137" s="1">
        <v>410</v>
      </c>
      <c r="J137" s="1">
        <v>297</v>
      </c>
      <c r="K137" s="1">
        <v>48</v>
      </c>
      <c r="L137" s="1">
        <v>7</v>
      </c>
      <c r="M137" s="65"/>
      <c r="N137" s="937"/>
      <c r="O137" s="152">
        <f>SUM(H137:$M137)</f>
        <v>1452</v>
      </c>
      <c r="P137" s="738">
        <f>(H137/10)+(I137/10)+(J137/9)+(K137/8)+(L137/7)+(M137/6)+N137</f>
        <v>150</v>
      </c>
      <c r="Q137" s="1345"/>
      <c r="R137" s="1346"/>
      <c r="S137" s="665" t="str">
        <f t="shared" si="31"/>
        <v> </v>
      </c>
    </row>
    <row r="138" spans="2:19" ht="15.75">
      <c r="B138" s="947" t="s">
        <v>124</v>
      </c>
      <c r="C138" s="15">
        <v>6027</v>
      </c>
      <c r="D138" s="76" t="s">
        <v>78</v>
      </c>
      <c r="E138" s="167" t="s">
        <v>56</v>
      </c>
      <c r="F138" s="407" t="s">
        <v>4</v>
      </c>
      <c r="G138" s="1011"/>
      <c r="H138" s="144">
        <v>780</v>
      </c>
      <c r="I138" s="56">
        <v>320</v>
      </c>
      <c r="J138" s="56">
        <v>261</v>
      </c>
      <c r="K138" s="56">
        <v>80</v>
      </c>
      <c r="L138" s="56">
        <v>7</v>
      </c>
      <c r="M138" s="67"/>
      <c r="N138" s="235"/>
      <c r="O138" s="96">
        <f>SUM(H138:$M138)</f>
        <v>1448</v>
      </c>
      <c r="P138" s="939">
        <f aca="true" t="shared" si="32" ref="P138:P155">(H138/10)+(I138/10)+(J138/9)+(K138/8)+(L138/7)+(M138/6)+N138</f>
        <v>150</v>
      </c>
      <c r="Q138" s="68" t="str">
        <f aca="true" t="shared" si="33" ref="Q138:Q143">IF(O138&gt;1475,"Yes","NO")</f>
        <v>NO</v>
      </c>
      <c r="R138" s="216">
        <f aca="true" t="shared" si="34" ref="R138:R143">IF(Q138="yes","HM","")</f>
      </c>
      <c r="S138" s="665" t="str">
        <f t="shared" si="31"/>
        <v> </v>
      </c>
    </row>
    <row r="139" spans="2:19" ht="15.75">
      <c r="B139" s="361" t="s">
        <v>124</v>
      </c>
      <c r="C139" s="48">
        <v>6034</v>
      </c>
      <c r="D139" s="1008" t="s">
        <v>278</v>
      </c>
      <c r="E139" s="150" t="s">
        <v>56</v>
      </c>
      <c r="F139" s="385" t="s">
        <v>4</v>
      </c>
      <c r="G139" s="1012"/>
      <c r="H139" s="57">
        <v>600</v>
      </c>
      <c r="I139" s="58">
        <v>370</v>
      </c>
      <c r="J139" s="58">
        <v>396</v>
      </c>
      <c r="K139" s="58">
        <v>64</v>
      </c>
      <c r="L139" s="58">
        <v>7</v>
      </c>
      <c r="M139" s="63"/>
      <c r="N139" s="233"/>
      <c r="O139" s="114">
        <f>SUM(H139:$M139)</f>
        <v>1437</v>
      </c>
      <c r="P139" s="939">
        <f t="shared" si="32"/>
        <v>150</v>
      </c>
      <c r="Q139" s="57" t="str">
        <f t="shared" si="33"/>
        <v>NO</v>
      </c>
      <c r="R139" s="139">
        <f t="shared" si="34"/>
      </c>
      <c r="S139" s="665" t="str">
        <f t="shared" si="31"/>
        <v> </v>
      </c>
    </row>
    <row r="140" spans="2:19" ht="15.75">
      <c r="B140" s="947" t="s">
        <v>124</v>
      </c>
      <c r="C140" s="48">
        <v>786</v>
      </c>
      <c r="D140" s="1008" t="s">
        <v>75</v>
      </c>
      <c r="E140" s="150" t="s">
        <v>50</v>
      </c>
      <c r="F140" s="385" t="s">
        <v>4</v>
      </c>
      <c r="G140" s="1086"/>
      <c r="H140" s="57">
        <v>510</v>
      </c>
      <c r="I140" s="58">
        <v>420</v>
      </c>
      <c r="J140" s="58">
        <v>360</v>
      </c>
      <c r="K140" s="58">
        <v>112</v>
      </c>
      <c r="L140" s="58">
        <v>21</v>
      </c>
      <c r="M140" s="63"/>
      <c r="N140" s="233"/>
      <c r="O140" s="114">
        <f>SUM(H140:$M140)</f>
        <v>1423</v>
      </c>
      <c r="P140" s="939">
        <f t="shared" si="32"/>
        <v>150</v>
      </c>
      <c r="Q140" s="57" t="str">
        <f t="shared" si="33"/>
        <v>NO</v>
      </c>
      <c r="R140" s="139">
        <f t="shared" si="34"/>
      </c>
      <c r="S140" s="665" t="str">
        <f t="shared" si="31"/>
        <v> </v>
      </c>
    </row>
    <row r="141" spans="2:19" ht="15.75">
      <c r="B141" s="947" t="s">
        <v>124</v>
      </c>
      <c r="C141" s="48">
        <v>6042</v>
      </c>
      <c r="D141" s="1008" t="s">
        <v>311</v>
      </c>
      <c r="E141" s="150" t="s">
        <v>56</v>
      </c>
      <c r="F141" s="385" t="s">
        <v>4</v>
      </c>
      <c r="G141" s="1086"/>
      <c r="H141" s="57">
        <v>530</v>
      </c>
      <c r="I141" s="58">
        <v>360</v>
      </c>
      <c r="J141" s="58">
        <v>369</v>
      </c>
      <c r="K141" s="58">
        <v>128</v>
      </c>
      <c r="L141" s="58">
        <v>21</v>
      </c>
      <c r="M141" s="63"/>
      <c r="N141" s="233">
        <v>1</v>
      </c>
      <c r="O141" s="114">
        <f>SUM(H141:$M141)</f>
        <v>1408</v>
      </c>
      <c r="P141" s="939">
        <f>(H141/10)+(I141/10)+(J141/9)+(K141/8)+(L141/7)+(M141/6)+N141</f>
        <v>150</v>
      </c>
      <c r="Q141" s="57" t="str">
        <f>IF(O141&gt;1475,"Yes","NO")</f>
        <v>NO</v>
      </c>
      <c r="R141" s="139">
        <f>IF(Q141="yes","HM","")</f>
      </c>
      <c r="S141" s="665" t="str">
        <f>IF(O141=0," ",IF(P141&lt;&gt;150,"ERROR!"," "))</f>
        <v> </v>
      </c>
    </row>
    <row r="142" spans="2:19" ht="15.75">
      <c r="B142" s="947" t="s">
        <v>124</v>
      </c>
      <c r="C142" s="48">
        <v>6038</v>
      </c>
      <c r="D142" s="1008" t="s">
        <v>313</v>
      </c>
      <c r="E142" s="150" t="s">
        <v>56</v>
      </c>
      <c r="F142" s="385" t="s">
        <v>4</v>
      </c>
      <c r="G142" s="1086"/>
      <c r="H142" s="64">
        <v>370</v>
      </c>
      <c r="I142" s="1">
        <v>400</v>
      </c>
      <c r="J142" s="1">
        <v>252</v>
      </c>
      <c r="K142" s="1">
        <v>128</v>
      </c>
      <c r="L142" s="1">
        <f>17*7</f>
        <v>119</v>
      </c>
      <c r="M142" s="65"/>
      <c r="N142" s="233">
        <v>12</v>
      </c>
      <c r="O142" s="114">
        <f>SUM(H142:$M142)</f>
        <v>1269</v>
      </c>
      <c r="P142" s="939">
        <f t="shared" si="32"/>
        <v>150</v>
      </c>
      <c r="Q142" s="57" t="str">
        <f t="shared" si="33"/>
        <v>NO</v>
      </c>
      <c r="R142" s="139">
        <f t="shared" si="34"/>
      </c>
      <c r="S142" s="665" t="str">
        <f t="shared" si="31"/>
        <v> </v>
      </c>
    </row>
    <row r="143" spans="2:19" ht="16.5" thickBot="1">
      <c r="B143" s="361" t="s">
        <v>124</v>
      </c>
      <c r="C143" s="31">
        <v>6040</v>
      </c>
      <c r="D143" s="77" t="s">
        <v>312</v>
      </c>
      <c r="E143" s="147" t="s">
        <v>56</v>
      </c>
      <c r="F143" s="387" t="s">
        <v>4</v>
      </c>
      <c r="G143" s="1096"/>
      <c r="H143" s="64">
        <v>200</v>
      </c>
      <c r="I143" s="1">
        <v>320</v>
      </c>
      <c r="J143" s="1">
        <v>441</v>
      </c>
      <c r="K143" s="1">
        <v>224</v>
      </c>
      <c r="L143" s="1">
        <v>77</v>
      </c>
      <c r="M143" s="65"/>
      <c r="N143" s="938">
        <v>10</v>
      </c>
      <c r="O143" s="108">
        <f>SUM(H143:$M143)</f>
        <v>1262</v>
      </c>
      <c r="P143" s="940">
        <f t="shared" si="32"/>
        <v>150</v>
      </c>
      <c r="Q143" s="64" t="str">
        <f t="shared" si="33"/>
        <v>NO</v>
      </c>
      <c r="R143" s="201">
        <f t="shared" si="34"/>
      </c>
      <c r="S143" s="868" t="str">
        <f t="shared" si="31"/>
        <v> </v>
      </c>
    </row>
    <row r="144" spans="2:19" ht="15.75">
      <c r="B144" s="947" t="s">
        <v>124</v>
      </c>
      <c r="C144" s="30">
        <v>1467</v>
      </c>
      <c r="D144" s="1027" t="s">
        <v>67</v>
      </c>
      <c r="E144" s="169" t="s">
        <v>50</v>
      </c>
      <c r="F144" s="384" t="s">
        <v>5</v>
      </c>
      <c r="G144" s="591"/>
      <c r="H144" s="144">
        <v>540</v>
      </c>
      <c r="I144" s="56">
        <v>350</v>
      </c>
      <c r="J144" s="56">
        <v>414</v>
      </c>
      <c r="K144" s="56">
        <v>96</v>
      </c>
      <c r="L144" s="56">
        <v>14</v>
      </c>
      <c r="M144" s="67"/>
      <c r="N144" s="1138">
        <v>1</v>
      </c>
      <c r="O144" s="890">
        <f>SUM(H144:$M144)</f>
        <v>1414</v>
      </c>
      <c r="P144" s="855">
        <f t="shared" si="32"/>
        <v>150</v>
      </c>
      <c r="Q144" s="206" t="str">
        <f aca="true" t="shared" si="35" ref="Q144:Q150">IF(O144&gt;1439,"Yes","NO")</f>
        <v>NO</v>
      </c>
      <c r="R144" s="196">
        <f aca="true" t="shared" si="36" ref="R144:R151">IF(Q144="yes","M","")</f>
      </c>
      <c r="S144" s="999" t="str">
        <f t="shared" si="31"/>
        <v> </v>
      </c>
    </row>
    <row r="145" spans="2:19" ht="15.75">
      <c r="B145" s="947" t="s">
        <v>124</v>
      </c>
      <c r="C145" s="15">
        <v>1128</v>
      </c>
      <c r="D145" s="76" t="s">
        <v>310</v>
      </c>
      <c r="E145" s="167" t="s">
        <v>42</v>
      </c>
      <c r="F145" s="385" t="s">
        <v>5</v>
      </c>
      <c r="G145" s="1038"/>
      <c r="H145" s="57">
        <v>370</v>
      </c>
      <c r="I145" s="58">
        <v>350</v>
      </c>
      <c r="J145" s="58">
        <v>450</v>
      </c>
      <c r="K145" s="58">
        <v>152</v>
      </c>
      <c r="L145" s="58">
        <v>49</v>
      </c>
      <c r="M145" s="63"/>
      <c r="N145" s="233">
        <v>2</v>
      </c>
      <c r="O145" s="891">
        <f>SUM(H145:$M145)</f>
        <v>1371</v>
      </c>
      <c r="P145" s="755">
        <f t="shared" si="32"/>
        <v>150</v>
      </c>
      <c r="Q145" s="178" t="str">
        <f t="shared" si="35"/>
        <v>NO</v>
      </c>
      <c r="R145" s="139">
        <f t="shared" si="36"/>
      </c>
      <c r="S145" s="665" t="str">
        <f t="shared" si="31"/>
        <v> </v>
      </c>
    </row>
    <row r="146" spans="2:19" ht="15.75">
      <c r="B146" s="947" t="s">
        <v>124</v>
      </c>
      <c r="C146" s="48">
        <v>6040</v>
      </c>
      <c r="D146" s="1028" t="s">
        <v>316</v>
      </c>
      <c r="E146" s="150" t="s">
        <v>56</v>
      </c>
      <c r="F146" s="385" t="s">
        <v>5</v>
      </c>
      <c r="G146" s="1038"/>
      <c r="H146" s="57">
        <v>460</v>
      </c>
      <c r="I146" s="58">
        <v>440</v>
      </c>
      <c r="J146" s="58">
        <v>360</v>
      </c>
      <c r="K146" s="58">
        <v>88</v>
      </c>
      <c r="L146" s="58">
        <v>14</v>
      </c>
      <c r="M146" s="63"/>
      <c r="N146" s="233">
        <v>7</v>
      </c>
      <c r="O146" s="891">
        <f>SUM(H146:$M146)</f>
        <v>1362</v>
      </c>
      <c r="P146" s="755">
        <f t="shared" si="32"/>
        <v>150</v>
      </c>
      <c r="Q146" s="178" t="str">
        <f t="shared" si="35"/>
        <v>NO</v>
      </c>
      <c r="R146" s="139">
        <f t="shared" si="36"/>
      </c>
      <c r="S146" s="665" t="str">
        <f t="shared" si="31"/>
        <v> </v>
      </c>
    </row>
    <row r="147" spans="2:19" ht="15.75">
      <c r="B147" s="947" t="s">
        <v>124</v>
      </c>
      <c r="C147" s="48">
        <v>322</v>
      </c>
      <c r="D147" s="1028" t="s">
        <v>69</v>
      </c>
      <c r="E147" s="150" t="s">
        <v>50</v>
      </c>
      <c r="F147" s="385" t="s">
        <v>5</v>
      </c>
      <c r="G147" s="1139"/>
      <c r="H147" s="593">
        <v>400</v>
      </c>
      <c r="I147" s="592">
        <v>340</v>
      </c>
      <c r="J147" s="592">
        <v>396</v>
      </c>
      <c r="K147" s="592">
        <v>160</v>
      </c>
      <c r="L147" s="592">
        <v>63</v>
      </c>
      <c r="M147" s="909"/>
      <c r="N147" s="233">
        <v>3</v>
      </c>
      <c r="O147" s="891">
        <f>SUM(H147:$M147)</f>
        <v>1359</v>
      </c>
      <c r="P147" s="755">
        <f t="shared" si="32"/>
        <v>150</v>
      </c>
      <c r="Q147" s="178" t="str">
        <f t="shared" si="35"/>
        <v>NO</v>
      </c>
      <c r="R147" s="139">
        <f t="shared" si="36"/>
      </c>
      <c r="S147" s="665" t="str">
        <f t="shared" si="31"/>
        <v> </v>
      </c>
    </row>
    <row r="148" spans="2:19" ht="15.75">
      <c r="B148" s="947" t="s">
        <v>124</v>
      </c>
      <c r="C148" s="48">
        <v>2</v>
      </c>
      <c r="D148" s="1028" t="s">
        <v>319</v>
      </c>
      <c r="E148" s="150" t="s">
        <v>43</v>
      </c>
      <c r="F148" s="385" t="s">
        <v>5</v>
      </c>
      <c r="G148" s="1086"/>
      <c r="H148" s="57">
        <v>430</v>
      </c>
      <c r="I148" s="58">
        <v>340</v>
      </c>
      <c r="J148" s="58">
        <v>342</v>
      </c>
      <c r="K148" s="58">
        <v>200</v>
      </c>
      <c r="L148" s="58">
        <v>35</v>
      </c>
      <c r="M148" s="63"/>
      <c r="N148" s="233">
        <v>5</v>
      </c>
      <c r="O148" s="891">
        <f>SUM(H148:$M148)</f>
        <v>1347</v>
      </c>
      <c r="P148" s="755">
        <f>(H148/10)+(I148/10)+(J148/9)+(K148/8)+(L148/7)+(M148/6)+N148</f>
        <v>150</v>
      </c>
      <c r="Q148" s="178" t="str">
        <f t="shared" si="35"/>
        <v>NO</v>
      </c>
      <c r="R148" s="139">
        <f t="shared" si="36"/>
      </c>
      <c r="S148" s="665" t="str">
        <f>IF(O148=0," ",IF(P148&lt;&gt;150,"ERROR!"," "))</f>
        <v> </v>
      </c>
    </row>
    <row r="149" spans="2:19" ht="15.75">
      <c r="B149" s="947" t="s">
        <v>124</v>
      </c>
      <c r="C149" s="48">
        <v>1383</v>
      </c>
      <c r="D149" s="1028" t="s">
        <v>89</v>
      </c>
      <c r="E149" s="150" t="s">
        <v>51</v>
      </c>
      <c r="F149" s="385" t="s">
        <v>5</v>
      </c>
      <c r="G149" s="1086"/>
      <c r="H149" s="57">
        <v>290</v>
      </c>
      <c r="I149" s="58">
        <v>390</v>
      </c>
      <c r="J149" s="58">
        <v>414</v>
      </c>
      <c r="K149" s="58">
        <v>160</v>
      </c>
      <c r="L149" s="58">
        <v>63</v>
      </c>
      <c r="M149" s="63"/>
      <c r="N149" s="936">
        <v>7</v>
      </c>
      <c r="O149" s="891">
        <f>SUM(H149:$M149)</f>
        <v>1317</v>
      </c>
      <c r="P149" s="755">
        <f>(H149/10)+(I149/10)+(J149/9)+(K149/8)+(L149/7)+(M149/6)+N149</f>
        <v>150</v>
      </c>
      <c r="Q149" s="178" t="str">
        <f t="shared" si="35"/>
        <v>NO</v>
      </c>
      <c r="R149" s="139">
        <f t="shared" si="36"/>
      </c>
      <c r="S149" s="665" t="str">
        <f>IF(O149=0," ",IF(P149&lt;&gt;150,"ERROR!"," "))</f>
        <v> </v>
      </c>
    </row>
    <row r="150" spans="2:19" ht="15.75">
      <c r="B150" s="947" t="s">
        <v>124</v>
      </c>
      <c r="C150" s="31">
        <v>6045</v>
      </c>
      <c r="D150" s="77" t="s">
        <v>317</v>
      </c>
      <c r="E150" s="147" t="s">
        <v>56</v>
      </c>
      <c r="F150" s="387" t="s">
        <v>5</v>
      </c>
      <c r="G150" s="590"/>
      <c r="H150" s="57">
        <v>200</v>
      </c>
      <c r="I150" s="58">
        <v>340</v>
      </c>
      <c r="J150" s="58">
        <v>495</v>
      </c>
      <c r="K150" s="58">
        <v>192</v>
      </c>
      <c r="L150" s="58">
        <v>77</v>
      </c>
      <c r="M150" s="63"/>
      <c r="N150" s="938">
        <v>6</v>
      </c>
      <c r="O150" s="892">
        <f>SUM(H150:$M150)</f>
        <v>1304</v>
      </c>
      <c r="P150" s="755">
        <f t="shared" si="32"/>
        <v>150</v>
      </c>
      <c r="Q150" s="226" t="str">
        <f t="shared" si="35"/>
        <v>NO</v>
      </c>
      <c r="R150" s="201">
        <f t="shared" si="36"/>
      </c>
      <c r="S150" s="665" t="str">
        <f t="shared" si="31"/>
        <v> </v>
      </c>
    </row>
    <row r="151" spans="2:19" ht="15.75">
      <c r="B151" s="947"/>
      <c r="C151" s="659">
        <v>6035</v>
      </c>
      <c r="D151" s="147" t="s">
        <v>314</v>
      </c>
      <c r="E151" s="77" t="s">
        <v>56</v>
      </c>
      <c r="F151" s="400" t="s">
        <v>5</v>
      </c>
      <c r="G151" s="1043"/>
      <c r="H151" s="64">
        <v>370</v>
      </c>
      <c r="I151" s="1">
        <v>250</v>
      </c>
      <c r="J151" s="1">
        <v>342</v>
      </c>
      <c r="K151" s="1">
        <v>216</v>
      </c>
      <c r="L151" s="1">
        <v>98</v>
      </c>
      <c r="M151" s="65"/>
      <c r="N151" s="938">
        <v>9</v>
      </c>
      <c r="O151" s="892">
        <f>SUM(H151:$M151)</f>
        <v>1276</v>
      </c>
      <c r="P151" s="750">
        <f>(H151/10)+(I151/10)+(J151/9)+(K151/8)+(L151/7)+(M151/6)+N151</f>
        <v>150</v>
      </c>
      <c r="Q151" s="226" t="str">
        <f>IF(O151&gt;1439,"Yes","NO")</f>
        <v>NO</v>
      </c>
      <c r="R151" s="201">
        <f t="shared" si="36"/>
      </c>
      <c r="S151" s="868" t="str">
        <f>IF(O151=0," ",IF(P151&lt;&gt;150,"ERROR!"," "))</f>
        <v> </v>
      </c>
    </row>
    <row r="152" spans="2:19" ht="16.5" thickBot="1">
      <c r="B152" s="947" t="s">
        <v>124</v>
      </c>
      <c r="C152" s="17">
        <v>6032</v>
      </c>
      <c r="D152" s="1026" t="s">
        <v>250</v>
      </c>
      <c r="E152" s="166" t="s">
        <v>56</v>
      </c>
      <c r="F152" s="406" t="s">
        <v>5</v>
      </c>
      <c r="G152" s="1097"/>
      <c r="H152" s="59">
        <v>260</v>
      </c>
      <c r="I152" s="60">
        <v>350</v>
      </c>
      <c r="J152" s="60">
        <v>351</v>
      </c>
      <c r="K152" s="60">
        <v>208</v>
      </c>
      <c r="L152" s="60">
        <v>70</v>
      </c>
      <c r="M152" s="62"/>
      <c r="N152" s="234">
        <v>14</v>
      </c>
      <c r="O152" s="152">
        <f>SUM(H152:$M152)</f>
        <v>1239</v>
      </c>
      <c r="P152" s="928">
        <f>(H152/10)+(I152/10)+(J152/9)+(K152/8)+(L152/7)+(M152/6)+N152</f>
        <v>150</v>
      </c>
      <c r="Q152" s="59" t="str">
        <f>IF(O152&gt;1475,"Yes","NO")</f>
        <v>NO</v>
      </c>
      <c r="R152" s="140">
        <f>IF(Q152="yes","HM","")</f>
      </c>
      <c r="S152" s="667" t="str">
        <f>IF(O152=0," ",IF(P152&lt;&gt;150,"ERROR!"," "))</f>
        <v> </v>
      </c>
    </row>
    <row r="153" spans="2:19" ht="16.5" thickBot="1">
      <c r="B153" s="947" t="s">
        <v>124</v>
      </c>
      <c r="C153" s="660">
        <v>1475</v>
      </c>
      <c r="D153" s="161" t="s">
        <v>403</v>
      </c>
      <c r="E153" s="662" t="s">
        <v>50</v>
      </c>
      <c r="F153" s="394" t="s">
        <v>6</v>
      </c>
      <c r="G153" s="1087"/>
      <c r="H153" s="1056">
        <v>330</v>
      </c>
      <c r="I153" s="11">
        <v>380</v>
      </c>
      <c r="J153" s="11">
        <v>387</v>
      </c>
      <c r="K153" s="11">
        <v>168</v>
      </c>
      <c r="L153" s="11">
        <v>56</v>
      </c>
      <c r="M153" s="1140"/>
      <c r="N153" s="238">
        <v>7</v>
      </c>
      <c r="O153" s="115">
        <f>SUM(H153:$M153)</f>
        <v>1321</v>
      </c>
      <c r="P153" s="941">
        <f t="shared" si="32"/>
        <v>150</v>
      </c>
      <c r="Q153" s="29" t="str">
        <f>IF(O153&gt;1379,"Yes","NO")</f>
        <v>NO</v>
      </c>
      <c r="R153" s="230">
        <f>IF(Q153="yes","G","")</f>
      </c>
      <c r="S153" s="665" t="str">
        <f t="shared" si="31"/>
        <v> </v>
      </c>
    </row>
    <row r="154" spans="2:19" ht="15.75">
      <c r="B154" s="947" t="s">
        <v>124</v>
      </c>
      <c r="C154" s="143">
        <v>1809</v>
      </c>
      <c r="D154" s="150" t="s">
        <v>285</v>
      </c>
      <c r="E154" s="1008" t="s">
        <v>46</v>
      </c>
      <c r="F154" s="402" t="s">
        <v>7</v>
      </c>
      <c r="G154" s="1014"/>
      <c r="H154" s="57">
        <v>220</v>
      </c>
      <c r="I154" s="58">
        <v>270</v>
      </c>
      <c r="J154" s="58">
        <v>459</v>
      </c>
      <c r="K154" s="58">
        <v>248</v>
      </c>
      <c r="L154" s="58">
        <v>70</v>
      </c>
      <c r="M154" s="63"/>
      <c r="N154" s="938">
        <v>9</v>
      </c>
      <c r="O154" s="114">
        <f>SUM(H154:$M154)</f>
        <v>1267</v>
      </c>
      <c r="P154" s="740">
        <f>(H154/10)+(I154/10)+(J154/9)+(K154/8)+(L154/7)+(M154/6)+N154</f>
        <v>150</v>
      </c>
      <c r="Q154" s="23" t="str">
        <f>IF(O154&gt;1289,"Yes","NO")</f>
        <v>NO</v>
      </c>
      <c r="R154" s="210">
        <f>IF(Q154="yes","S","")</f>
      </c>
      <c r="S154" s="665" t="str">
        <f>IF(O154=0," ",IF(P154&lt;&gt;150,"ERROR!"," "))</f>
        <v> </v>
      </c>
    </row>
    <row r="155" spans="2:19" ht="16.5" thickBot="1">
      <c r="B155" s="947" t="s">
        <v>124</v>
      </c>
      <c r="C155" s="658">
        <v>1281</v>
      </c>
      <c r="D155" s="166" t="s">
        <v>88</v>
      </c>
      <c r="E155" s="1005" t="s">
        <v>43</v>
      </c>
      <c r="F155" s="400" t="s">
        <v>7</v>
      </c>
      <c r="G155" s="1088"/>
      <c r="H155" s="59">
        <v>190</v>
      </c>
      <c r="I155" s="60">
        <v>180</v>
      </c>
      <c r="J155" s="60">
        <v>324</v>
      </c>
      <c r="K155" s="60">
        <v>248</v>
      </c>
      <c r="L155" s="60">
        <v>98</v>
      </c>
      <c r="M155" s="62"/>
      <c r="N155" s="938">
        <v>32</v>
      </c>
      <c r="O155" s="152">
        <f>SUM(H155:$M155)</f>
        <v>1040</v>
      </c>
      <c r="P155" s="740">
        <f t="shared" si="32"/>
        <v>150</v>
      </c>
      <c r="Q155" s="23" t="str">
        <f>IF(O155&gt;1289,"Yes","NO")</f>
        <v>NO</v>
      </c>
      <c r="R155" s="210">
        <f>IF(Q155="yes","S","")</f>
      </c>
      <c r="S155" s="667" t="str">
        <f t="shared" si="31"/>
        <v> </v>
      </c>
    </row>
    <row r="156" spans="2:19" s="472" customFormat="1" ht="32.25" customHeight="1" thickBot="1">
      <c r="B156" s="471"/>
      <c r="C156" s="545">
        <f>COUNT(C136:C155)</f>
        <v>20</v>
      </c>
      <c r="D156" s="1326" t="s">
        <v>24</v>
      </c>
      <c r="E156" s="1327"/>
      <c r="F156" s="1313" t="s">
        <v>31</v>
      </c>
      <c r="G156" s="1314"/>
      <c r="H156" s="1328"/>
      <c r="I156" s="1328"/>
      <c r="J156" s="1328"/>
      <c r="K156" s="1328"/>
      <c r="L156" s="1328"/>
      <c r="M156" s="1328"/>
      <c r="N156" s="1314"/>
      <c r="O156" s="1328"/>
      <c r="P156" s="1314"/>
      <c r="Q156" s="1314"/>
      <c r="R156" s="1315"/>
      <c r="S156"/>
    </row>
    <row r="157" spans="2:18" ht="16.5" thickBot="1">
      <c r="B157" s="361"/>
      <c r="C157" s="6"/>
      <c r="D157" s="1002"/>
      <c r="E157" s="379"/>
      <c r="F157" s="408"/>
      <c r="G157" s="378"/>
      <c r="H157" s="181"/>
      <c r="I157" s="181"/>
      <c r="J157" s="181"/>
      <c r="K157" s="181"/>
      <c r="L157" s="181"/>
      <c r="M157" s="181"/>
      <c r="N157" s="378"/>
      <c r="O157" s="12"/>
      <c r="P157" s="12"/>
      <c r="Q157" s="12"/>
      <c r="R157" s="12"/>
    </row>
    <row r="158" spans="2:18" ht="27" thickBot="1">
      <c r="B158" s="361"/>
      <c r="C158" s="1316" t="s">
        <v>238</v>
      </c>
      <c r="D158" s="1317"/>
      <c r="E158" s="1317"/>
      <c r="F158" s="1317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8"/>
    </row>
    <row r="159" spans="2:7" ht="16.5" thickBot="1">
      <c r="B159" s="361"/>
      <c r="E159"/>
      <c r="F159" s="419"/>
      <c r="G159" s="410"/>
    </row>
    <row r="160" spans="2:20" ht="27" thickBot="1">
      <c r="B160" s="361"/>
      <c r="C160" s="1319" t="str">
        <f>B4</f>
        <v>SAPF EEUFEES RANGE - 22nd to 24th MARCH, 2019</v>
      </c>
      <c r="D160" s="1320"/>
      <c r="E160" s="1320"/>
      <c r="F160" s="1320"/>
      <c r="G160" s="1320"/>
      <c r="H160" s="1320"/>
      <c r="I160" s="1320"/>
      <c r="J160" s="1320"/>
      <c r="K160" s="1320"/>
      <c r="L160" s="1320"/>
      <c r="M160" s="1320"/>
      <c r="N160" s="1320"/>
      <c r="O160" s="1320"/>
      <c r="P160" s="1320"/>
      <c r="Q160" s="1320"/>
      <c r="R160" s="1321"/>
      <c r="T160" t="s">
        <v>170</v>
      </c>
    </row>
    <row r="161" spans="2:18" s="366" customFormat="1" ht="27" thickBot="1">
      <c r="B161" s="534"/>
      <c r="C161" s="531"/>
      <c r="D161" s="535"/>
      <c r="E161" s="535"/>
      <c r="F161" s="535"/>
      <c r="G161" s="535"/>
      <c r="H161" s="535"/>
      <c r="I161" s="535"/>
      <c r="J161" s="535"/>
      <c r="K161" s="535"/>
      <c r="L161" s="535"/>
      <c r="M161" s="535"/>
      <c r="N161" s="535"/>
      <c r="O161" s="531"/>
      <c r="P161" s="531"/>
      <c r="Q161" s="531"/>
      <c r="R161" s="531"/>
    </row>
    <row r="162" spans="2:18" ht="29.25" customHeight="1" thickBot="1">
      <c r="B162" s="361"/>
      <c r="C162" s="6"/>
      <c r="D162" s="1316" t="s">
        <v>209</v>
      </c>
      <c r="E162" s="1317"/>
      <c r="F162" s="1317"/>
      <c r="G162" s="1317"/>
      <c r="H162" s="1317"/>
      <c r="I162" s="1317"/>
      <c r="J162" s="1317"/>
      <c r="K162" s="1317"/>
      <c r="L162" s="1317"/>
      <c r="M162" s="1317"/>
      <c r="N162" s="1318"/>
      <c r="O162" s="12"/>
      <c r="P162" s="12"/>
      <c r="Q162" s="12"/>
      <c r="R162" s="12"/>
    </row>
    <row r="163" spans="2:19" ht="32.25" thickBot="1">
      <c r="B163" s="361"/>
      <c r="C163" s="380" t="s">
        <v>1</v>
      </c>
      <c r="D163" s="1010" t="s">
        <v>0</v>
      </c>
      <c r="E163" s="180" t="s">
        <v>39</v>
      </c>
      <c r="F163" s="386" t="s">
        <v>57</v>
      </c>
      <c r="G163" s="189"/>
      <c r="H163" s="910" t="s">
        <v>19</v>
      </c>
      <c r="I163" s="911">
        <v>10</v>
      </c>
      <c r="J163" s="911">
        <v>9</v>
      </c>
      <c r="K163" s="911">
        <v>8</v>
      </c>
      <c r="L163" s="911">
        <v>7</v>
      </c>
      <c r="M163" s="912"/>
      <c r="N163" s="34">
        <v>0</v>
      </c>
      <c r="O163" s="34" t="s">
        <v>3</v>
      </c>
      <c r="P163" s="942" t="s">
        <v>21</v>
      </c>
      <c r="Q163" s="160" t="s">
        <v>22</v>
      </c>
      <c r="R163" s="171" t="s">
        <v>23</v>
      </c>
      <c r="S163" s="664" t="s">
        <v>302</v>
      </c>
    </row>
    <row r="164" spans="2:19" ht="15.75">
      <c r="B164" s="947" t="s">
        <v>125</v>
      </c>
      <c r="C164" s="30">
        <v>6016</v>
      </c>
      <c r="D164" s="1007" t="s">
        <v>272</v>
      </c>
      <c r="E164" s="9" t="s">
        <v>56</v>
      </c>
      <c r="F164" s="401" t="s">
        <v>8</v>
      </c>
      <c r="G164" s="54"/>
      <c r="H164" s="22">
        <v>870</v>
      </c>
      <c r="I164" s="22">
        <v>310</v>
      </c>
      <c r="J164" s="22">
        <v>261</v>
      </c>
      <c r="K164" s="22">
        <v>16</v>
      </c>
      <c r="L164" s="22">
        <v>7</v>
      </c>
      <c r="M164" s="22"/>
      <c r="N164" s="847"/>
      <c r="O164" s="99">
        <f>SUM(H164:$L164)</f>
        <v>1464</v>
      </c>
      <c r="P164" s="854">
        <f aca="true" t="shared" si="37" ref="P164:P186">(H164/10)+(I164/10)+(J164/9)+(K164/8)+(L164/7)+(M164/6)+N164</f>
        <v>150</v>
      </c>
      <c r="Q164" s="1322"/>
      <c r="R164" s="1323"/>
      <c r="S164" s="665" t="str">
        <f>IF(O164=0," ",IF(P164&lt;&gt;150,"ERROR!"," "))</f>
        <v> </v>
      </c>
    </row>
    <row r="165" spans="2:19" ht="16.5" thickBot="1">
      <c r="B165" s="947" t="s">
        <v>125</v>
      </c>
      <c r="C165" s="31">
        <v>6008</v>
      </c>
      <c r="D165" s="132" t="s">
        <v>248</v>
      </c>
      <c r="E165" s="77" t="s">
        <v>56</v>
      </c>
      <c r="F165" s="400" t="s">
        <v>8</v>
      </c>
      <c r="G165" s="84"/>
      <c r="H165" s="23">
        <v>660</v>
      </c>
      <c r="I165" s="23">
        <v>400</v>
      </c>
      <c r="J165" s="23">
        <v>351</v>
      </c>
      <c r="K165" s="23">
        <v>40</v>
      </c>
      <c r="L165" s="23"/>
      <c r="M165" s="23"/>
      <c r="N165" s="913"/>
      <c r="O165" s="108">
        <f>SUM(H165:$L165)</f>
        <v>1451</v>
      </c>
      <c r="P165" s="740">
        <f t="shared" si="37"/>
        <v>150</v>
      </c>
      <c r="Q165" s="1324"/>
      <c r="R165" s="1325"/>
      <c r="S165" s="665" t="str">
        <f aca="true" t="shared" si="38" ref="S165:S186">IF(O165=0," ",IF(P165&lt;&gt;150,"ERROR!"," "))</f>
        <v> </v>
      </c>
    </row>
    <row r="166" spans="2:19" ht="15.75">
      <c r="B166" s="947" t="s">
        <v>125</v>
      </c>
      <c r="C166" s="46">
        <v>6038</v>
      </c>
      <c r="D166" s="169" t="s">
        <v>313</v>
      </c>
      <c r="E166" s="1006" t="s">
        <v>56</v>
      </c>
      <c r="F166" s="401" t="s">
        <v>4</v>
      </c>
      <c r="G166" s="54"/>
      <c r="H166" s="22">
        <v>630</v>
      </c>
      <c r="I166" s="22">
        <v>520</v>
      </c>
      <c r="J166" s="22">
        <v>288</v>
      </c>
      <c r="K166" s="22">
        <v>24</v>
      </c>
      <c r="L166" s="22"/>
      <c r="M166" s="22"/>
      <c r="N166" s="847"/>
      <c r="O166" s="113">
        <f>SUM(H166:$L166)</f>
        <v>1462</v>
      </c>
      <c r="P166" s="734">
        <f t="shared" si="37"/>
        <v>150</v>
      </c>
      <c r="Q166" s="22" t="str">
        <f aca="true" t="shared" si="39" ref="Q166:Q174">IF(O166&gt;1475,"Yes","NO")</f>
        <v>NO</v>
      </c>
      <c r="R166" s="196">
        <f aca="true" t="shared" si="40" ref="R166:R174">IF(Q166="yes","HM","")</f>
      </c>
      <c r="S166" s="665" t="str">
        <f t="shared" si="38"/>
        <v> </v>
      </c>
    </row>
    <row r="167" spans="2:19" ht="15.75">
      <c r="B167" s="947" t="s">
        <v>125</v>
      </c>
      <c r="C167" s="143">
        <v>6034</v>
      </c>
      <c r="D167" s="150" t="s">
        <v>278</v>
      </c>
      <c r="E167" s="1008" t="s">
        <v>56</v>
      </c>
      <c r="F167" s="402" t="s">
        <v>4</v>
      </c>
      <c r="G167" s="1089"/>
      <c r="H167" s="74">
        <v>700</v>
      </c>
      <c r="I167" s="74">
        <v>420</v>
      </c>
      <c r="J167" s="74">
        <v>279</v>
      </c>
      <c r="K167" s="74">
        <v>56</v>
      </c>
      <c r="L167" s="74"/>
      <c r="M167" s="74"/>
      <c r="N167" s="848"/>
      <c r="O167" s="114">
        <f>SUM(H167:$L167)</f>
        <v>1455</v>
      </c>
      <c r="P167" s="735">
        <f t="shared" si="37"/>
        <v>150</v>
      </c>
      <c r="Q167" s="74" t="str">
        <f t="shared" si="39"/>
        <v>NO</v>
      </c>
      <c r="R167" s="139">
        <f t="shared" si="40"/>
      </c>
      <c r="S167" s="665" t="str">
        <f t="shared" si="38"/>
        <v> </v>
      </c>
    </row>
    <row r="168" spans="2:19" ht="15.75">
      <c r="B168" s="947" t="s">
        <v>125</v>
      </c>
      <c r="C168" s="143">
        <v>6042</v>
      </c>
      <c r="D168" s="150" t="s">
        <v>311</v>
      </c>
      <c r="E168" s="70" t="s">
        <v>56</v>
      </c>
      <c r="F168" s="402" t="s">
        <v>4</v>
      </c>
      <c r="G168" s="126"/>
      <c r="H168" s="74">
        <v>690</v>
      </c>
      <c r="I168" s="74">
        <v>360</v>
      </c>
      <c r="J168" s="74">
        <v>315</v>
      </c>
      <c r="K168" s="74">
        <v>64</v>
      </c>
      <c r="L168" s="74">
        <v>7</v>
      </c>
      <c r="M168" s="74"/>
      <c r="N168" s="848">
        <v>1</v>
      </c>
      <c r="O168" s="114">
        <f>SUM(H168:$L168)</f>
        <v>1436</v>
      </c>
      <c r="P168" s="735">
        <f t="shared" si="37"/>
        <v>150</v>
      </c>
      <c r="Q168" s="74" t="str">
        <f t="shared" si="39"/>
        <v>NO</v>
      </c>
      <c r="R168" s="139">
        <f t="shared" si="40"/>
      </c>
      <c r="S168" s="665" t="str">
        <f t="shared" si="38"/>
        <v> </v>
      </c>
    </row>
    <row r="169" spans="2:19" ht="15.75">
      <c r="B169" s="947" t="s">
        <v>125</v>
      </c>
      <c r="C169" s="143">
        <v>1467</v>
      </c>
      <c r="D169" s="150" t="s">
        <v>67</v>
      </c>
      <c r="E169" s="1008" t="s">
        <v>50</v>
      </c>
      <c r="F169" s="402" t="s">
        <v>4</v>
      </c>
      <c r="G169" s="1089"/>
      <c r="H169" s="74">
        <v>580</v>
      </c>
      <c r="I169" s="74">
        <v>370</v>
      </c>
      <c r="J169" s="74">
        <v>405</v>
      </c>
      <c r="K169" s="74">
        <v>80</v>
      </c>
      <c r="L169" s="74"/>
      <c r="M169" s="74"/>
      <c r="N169" s="848"/>
      <c r="O169" s="114">
        <f>SUM(H169:$L169)</f>
        <v>1435</v>
      </c>
      <c r="P169" s="735">
        <f>(H169/10)+(I169/10)+(J169/9)+(K169/8)+(L169/7)+(M169/6)+N169</f>
        <v>150</v>
      </c>
      <c r="Q169" s="74" t="str">
        <f>IF(O169&gt;1475,"Yes","NO")</f>
        <v>NO</v>
      </c>
      <c r="R169" s="139">
        <f>IF(Q169="yes","HM","")</f>
      </c>
      <c r="S169" s="665" t="str">
        <f>IF(O169=0," ",IF(P169&lt;&gt;150,"ERROR!"," "))</f>
        <v> </v>
      </c>
    </row>
    <row r="170" spans="2:19" ht="15.75">
      <c r="B170" s="947" t="s">
        <v>125</v>
      </c>
      <c r="C170" s="143">
        <v>786</v>
      </c>
      <c r="D170" s="150" t="s">
        <v>75</v>
      </c>
      <c r="E170" s="661" t="s">
        <v>50</v>
      </c>
      <c r="F170" s="402" t="s">
        <v>4</v>
      </c>
      <c r="G170" s="126"/>
      <c r="H170" s="74">
        <v>480</v>
      </c>
      <c r="I170" s="74">
        <v>440</v>
      </c>
      <c r="J170" s="74">
        <v>450</v>
      </c>
      <c r="K170" s="74">
        <v>64</v>
      </c>
      <c r="L170" s="74"/>
      <c r="M170" s="74"/>
      <c r="N170" s="848"/>
      <c r="O170" s="114">
        <f>SUM(H170:$L170)</f>
        <v>1434</v>
      </c>
      <c r="P170" s="735">
        <f>(H170/10)+(I170/10)+(J170/9)+(K170/8)+(L170/7)+(M170/6)+N170</f>
        <v>150</v>
      </c>
      <c r="Q170" s="74" t="str">
        <f>IF(O170&gt;1475,"Yes","NO")</f>
        <v>NO</v>
      </c>
      <c r="R170" s="139">
        <f>IF(Q170="yes","HM","")</f>
      </c>
      <c r="S170" s="665" t="str">
        <f>IF(O170=0," ",IF(P170&lt;&gt;150,"ERROR!"," "))</f>
        <v> </v>
      </c>
    </row>
    <row r="171" spans="2:19" ht="15.75">
      <c r="B171" s="947" t="s">
        <v>125</v>
      </c>
      <c r="C171" s="143">
        <v>6027</v>
      </c>
      <c r="D171" s="150" t="s">
        <v>78</v>
      </c>
      <c r="E171" s="70" t="s">
        <v>56</v>
      </c>
      <c r="F171" s="402" t="s">
        <v>4</v>
      </c>
      <c r="G171" s="1089"/>
      <c r="H171" s="74">
        <v>450</v>
      </c>
      <c r="I171" s="74">
        <v>490</v>
      </c>
      <c r="J171" s="74">
        <v>405</v>
      </c>
      <c r="K171" s="74">
        <v>80</v>
      </c>
      <c r="L171" s="74">
        <v>7</v>
      </c>
      <c r="M171" s="74"/>
      <c r="N171" s="848"/>
      <c r="O171" s="114">
        <f>SUM(H171:$L171)</f>
        <v>1432</v>
      </c>
      <c r="P171" s="735">
        <f>(H171/10)+(I171/10)+(J171/9)+(K171/8)+(L171/7)+(M171/6)+N171</f>
        <v>150</v>
      </c>
      <c r="Q171" s="74" t="str">
        <f>IF(O171&gt;1475,"Yes","NO")</f>
        <v>NO</v>
      </c>
      <c r="R171" s="139">
        <f>IF(Q171="yes","HM","")</f>
      </c>
      <c r="S171" s="665" t="str">
        <f t="shared" si="38"/>
        <v> </v>
      </c>
    </row>
    <row r="172" spans="2:19" ht="15.75">
      <c r="B172" s="947" t="s">
        <v>125</v>
      </c>
      <c r="C172" s="143">
        <v>516</v>
      </c>
      <c r="D172" s="150" t="s">
        <v>64</v>
      </c>
      <c r="E172" s="70" t="s">
        <v>51</v>
      </c>
      <c r="F172" s="402" t="s">
        <v>4</v>
      </c>
      <c r="G172" s="1089"/>
      <c r="H172" s="74">
        <v>470</v>
      </c>
      <c r="I172" s="74">
        <v>400</v>
      </c>
      <c r="J172" s="74">
        <v>477</v>
      </c>
      <c r="K172" s="74">
        <v>48</v>
      </c>
      <c r="L172" s="74">
        <v>28</v>
      </c>
      <c r="M172" s="74"/>
      <c r="N172" s="848"/>
      <c r="O172" s="114">
        <f>SUM(H172:$L172)</f>
        <v>1423</v>
      </c>
      <c r="P172" s="735">
        <f t="shared" si="37"/>
        <v>150</v>
      </c>
      <c r="Q172" s="74" t="str">
        <f t="shared" si="39"/>
        <v>NO</v>
      </c>
      <c r="R172" s="139">
        <f t="shared" si="40"/>
      </c>
      <c r="S172" s="665" t="str">
        <f t="shared" si="38"/>
        <v> </v>
      </c>
    </row>
    <row r="173" spans="2:19" ht="15.75">
      <c r="B173" s="947"/>
      <c r="C173" s="143">
        <v>6040</v>
      </c>
      <c r="D173" s="150" t="s">
        <v>312</v>
      </c>
      <c r="E173" s="1008" t="s">
        <v>56</v>
      </c>
      <c r="F173" s="402" t="s">
        <v>4</v>
      </c>
      <c r="G173" s="126"/>
      <c r="H173" s="74">
        <v>350</v>
      </c>
      <c r="I173" s="74">
        <v>440</v>
      </c>
      <c r="J173" s="74">
        <v>432</v>
      </c>
      <c r="K173" s="74">
        <v>152</v>
      </c>
      <c r="L173" s="74">
        <v>14</v>
      </c>
      <c r="M173" s="74"/>
      <c r="N173" s="848">
        <v>2</v>
      </c>
      <c r="O173" s="108">
        <f>SUM(H173:$L173)</f>
        <v>1388</v>
      </c>
      <c r="P173" s="735">
        <f>(H173/10)+(I173/10)+(J173/9)+(K173/8)+(L173/7)+(M173/6)+N173</f>
        <v>150</v>
      </c>
      <c r="Q173" s="74" t="str">
        <f>IF(O173&gt;1475,"Yes","NO")</f>
        <v>NO</v>
      </c>
      <c r="R173" s="139">
        <f>IF(Q173="yes","HM","")</f>
      </c>
      <c r="S173" s="665"/>
    </row>
    <row r="174" spans="2:19" ht="16.5" thickBot="1">
      <c r="B174" s="947" t="s">
        <v>125</v>
      </c>
      <c r="C174" s="143">
        <v>1786</v>
      </c>
      <c r="D174" s="150" t="s">
        <v>73</v>
      </c>
      <c r="E174" s="70" t="s">
        <v>51</v>
      </c>
      <c r="F174" s="402" t="s">
        <v>4</v>
      </c>
      <c r="G174" s="126"/>
      <c r="H174" s="74"/>
      <c r="I174" s="74"/>
      <c r="J174" s="74"/>
      <c r="K174" s="74"/>
      <c r="L174" s="74"/>
      <c r="M174" s="74"/>
      <c r="N174" s="848"/>
      <c r="O174" s="152">
        <f>SUM(H174:$L174)</f>
        <v>0</v>
      </c>
      <c r="P174" s="735">
        <f t="shared" si="37"/>
        <v>0</v>
      </c>
      <c r="Q174" s="74" t="str">
        <f t="shared" si="39"/>
        <v>NO</v>
      </c>
      <c r="R174" s="139">
        <f t="shared" si="40"/>
      </c>
      <c r="S174" s="665" t="str">
        <f t="shared" si="38"/>
        <v> </v>
      </c>
    </row>
    <row r="175" spans="2:19" ht="15.75">
      <c r="B175" s="947" t="s">
        <v>125</v>
      </c>
      <c r="C175" s="30">
        <v>6044</v>
      </c>
      <c r="D175" s="1006" t="s">
        <v>316</v>
      </c>
      <c r="E175" s="8" t="s">
        <v>56</v>
      </c>
      <c r="F175" s="401" t="s">
        <v>5</v>
      </c>
      <c r="G175" s="1098"/>
      <c r="H175" s="144">
        <v>470</v>
      </c>
      <c r="I175" s="56">
        <v>430</v>
      </c>
      <c r="J175" s="56">
        <v>423</v>
      </c>
      <c r="K175" s="56">
        <v>88</v>
      </c>
      <c r="L175" s="56">
        <v>14</v>
      </c>
      <c r="M175" s="67"/>
      <c r="N175" s="914"/>
      <c r="O175" s="104">
        <f>SUM(H175:$L175)</f>
        <v>1425</v>
      </c>
      <c r="P175" s="943">
        <f t="shared" si="37"/>
        <v>150</v>
      </c>
      <c r="Q175" s="250" t="str">
        <f aca="true" t="shared" si="41" ref="Q175:Q182">IF(O175&gt;1439,"Yes","NO")</f>
        <v>NO</v>
      </c>
      <c r="R175" s="383">
        <f aca="true" t="shared" si="42" ref="R175:R184">IF(Q175="yes","M","")</f>
      </c>
      <c r="S175" s="665" t="str">
        <f t="shared" si="38"/>
        <v> </v>
      </c>
    </row>
    <row r="176" spans="2:19" ht="15.75">
      <c r="B176" s="947" t="s">
        <v>125</v>
      </c>
      <c r="C176" s="48">
        <v>322</v>
      </c>
      <c r="D176" s="1008" t="s">
        <v>69</v>
      </c>
      <c r="E176" s="148" t="s">
        <v>50</v>
      </c>
      <c r="F176" s="402" t="s">
        <v>5</v>
      </c>
      <c r="G176" s="1090"/>
      <c r="H176" s="57">
        <v>490</v>
      </c>
      <c r="I176" s="58">
        <v>370</v>
      </c>
      <c r="J176" s="58">
        <v>450</v>
      </c>
      <c r="K176" s="58">
        <v>96</v>
      </c>
      <c r="L176" s="58">
        <v>7</v>
      </c>
      <c r="M176" s="63"/>
      <c r="N176" s="915">
        <v>1</v>
      </c>
      <c r="O176" s="114">
        <f>SUM(H176:$L176)</f>
        <v>1413</v>
      </c>
      <c r="P176" s="925">
        <f aca="true" t="shared" si="43" ref="P176:P182">(H176/10)+(I176/10)+(J176/9)+(K176/8)+(L176/7)+(M176/6)+N176</f>
        <v>150</v>
      </c>
      <c r="Q176" s="57" t="str">
        <f t="shared" si="41"/>
        <v>NO</v>
      </c>
      <c r="R176" s="139">
        <f t="shared" si="42"/>
      </c>
      <c r="S176" s="665" t="str">
        <f t="shared" si="38"/>
        <v> </v>
      </c>
    </row>
    <row r="177" spans="2:19" ht="15.75">
      <c r="B177" s="947" t="s">
        <v>125</v>
      </c>
      <c r="C177" s="48">
        <v>6043</v>
      </c>
      <c r="D177" s="1008" t="s">
        <v>315</v>
      </c>
      <c r="E177" s="148" t="s">
        <v>56</v>
      </c>
      <c r="F177" s="402" t="s">
        <v>5</v>
      </c>
      <c r="G177" s="185"/>
      <c r="H177" s="57">
        <v>570</v>
      </c>
      <c r="I177" s="58">
        <v>400</v>
      </c>
      <c r="J177" s="58">
        <v>324</v>
      </c>
      <c r="K177" s="58">
        <v>104</v>
      </c>
      <c r="L177" s="58">
        <v>14</v>
      </c>
      <c r="M177" s="63"/>
      <c r="N177" s="915">
        <v>2</v>
      </c>
      <c r="O177" s="114">
        <f>SUM(H177:$L177)</f>
        <v>1412</v>
      </c>
      <c r="P177" s="925">
        <f t="shared" si="43"/>
        <v>150</v>
      </c>
      <c r="Q177" s="57" t="str">
        <f t="shared" si="41"/>
        <v>NO</v>
      </c>
      <c r="R177" s="139">
        <f t="shared" si="42"/>
      </c>
      <c r="S177" s="665" t="str">
        <f>IF(O177=0," ",IF(P177&lt;&gt;150,"ERROR!"," "))</f>
        <v> </v>
      </c>
    </row>
    <row r="178" spans="2:19" ht="15.75">
      <c r="B178" s="947" t="s">
        <v>125</v>
      </c>
      <c r="C178" s="48">
        <v>6032</v>
      </c>
      <c r="D178" s="1008" t="s">
        <v>250</v>
      </c>
      <c r="E178" s="148" t="s">
        <v>56</v>
      </c>
      <c r="F178" s="402" t="s">
        <v>5</v>
      </c>
      <c r="G178" s="185"/>
      <c r="H178" s="57">
        <v>520</v>
      </c>
      <c r="I178" s="58">
        <v>440</v>
      </c>
      <c r="J178" s="58">
        <v>306</v>
      </c>
      <c r="K178" s="58">
        <v>112</v>
      </c>
      <c r="L178" s="58">
        <v>28</v>
      </c>
      <c r="M178" s="63"/>
      <c r="N178" s="915">
        <v>2</v>
      </c>
      <c r="O178" s="114">
        <f>SUM(H178:$L178)</f>
        <v>1406</v>
      </c>
      <c r="P178" s="925">
        <f t="shared" si="43"/>
        <v>150</v>
      </c>
      <c r="Q178" s="57" t="str">
        <f t="shared" si="41"/>
        <v>NO</v>
      </c>
      <c r="R178" s="139">
        <f t="shared" si="42"/>
      </c>
      <c r="S178" s="665" t="str">
        <f>IF(O178=0," ",IF(P178&lt;&gt;150,"ERROR!"," "))</f>
        <v> </v>
      </c>
    </row>
    <row r="179" spans="2:19" ht="15.75">
      <c r="B179" s="947" t="s">
        <v>125</v>
      </c>
      <c r="C179" s="48">
        <v>1128</v>
      </c>
      <c r="D179" s="1008" t="s">
        <v>310</v>
      </c>
      <c r="E179" s="148" t="s">
        <v>42</v>
      </c>
      <c r="F179" s="402" t="s">
        <v>5</v>
      </c>
      <c r="G179" s="1090"/>
      <c r="H179" s="57">
        <v>380</v>
      </c>
      <c r="I179" s="58">
        <v>420</v>
      </c>
      <c r="J179" s="58">
        <v>441</v>
      </c>
      <c r="K179" s="58">
        <v>144</v>
      </c>
      <c r="L179" s="58">
        <v>21</v>
      </c>
      <c r="M179" s="63"/>
      <c r="N179" s="915"/>
      <c r="O179" s="114">
        <f>SUM(H179:$L179)</f>
        <v>1406</v>
      </c>
      <c r="P179" s="925">
        <f>(H179/10)+(I179/10)+(J179/9)+(K179/8)+(L179/7)+(M179/6)+N179</f>
        <v>150</v>
      </c>
      <c r="Q179" s="57" t="str">
        <f>IF(O179&gt;1439,"Yes","NO")</f>
        <v>NO</v>
      </c>
      <c r="R179" s="139">
        <f>IF(Q179="yes","M","")</f>
      </c>
      <c r="S179" s="665" t="str">
        <f>IF(O179=0," ",IF(P179&lt;&gt;150,"ERROR!"," "))</f>
        <v> </v>
      </c>
    </row>
    <row r="180" spans="2:19" ht="15.75">
      <c r="B180" s="947" t="s">
        <v>125</v>
      </c>
      <c r="C180" s="48">
        <v>1475</v>
      </c>
      <c r="D180" s="1008" t="s">
        <v>403</v>
      </c>
      <c r="E180" s="148" t="s">
        <v>50</v>
      </c>
      <c r="F180" s="402" t="s">
        <v>5</v>
      </c>
      <c r="G180" s="185"/>
      <c r="H180" s="57">
        <v>420</v>
      </c>
      <c r="I180" s="58">
        <v>350</v>
      </c>
      <c r="J180" s="58">
        <v>513</v>
      </c>
      <c r="K180" s="58">
        <v>88</v>
      </c>
      <c r="L180" s="58">
        <v>21</v>
      </c>
      <c r="M180" s="63"/>
      <c r="N180" s="915">
        <v>2</v>
      </c>
      <c r="O180" s="114">
        <f>SUM(H180:$L180)</f>
        <v>1392</v>
      </c>
      <c r="P180" s="925">
        <f t="shared" si="43"/>
        <v>150</v>
      </c>
      <c r="Q180" s="57" t="str">
        <f t="shared" si="41"/>
        <v>NO</v>
      </c>
      <c r="R180" s="139">
        <f t="shared" si="42"/>
      </c>
      <c r="S180" s="665" t="str">
        <f>IF(O180=0," ",IF(P180&lt;&gt;150,"ERROR!"," "))</f>
        <v> </v>
      </c>
    </row>
    <row r="181" spans="2:19" ht="15.75">
      <c r="B181" s="947" t="s">
        <v>125</v>
      </c>
      <c r="C181" s="48">
        <v>6045</v>
      </c>
      <c r="D181" s="1008" t="s">
        <v>317</v>
      </c>
      <c r="E181" s="150" t="s">
        <v>56</v>
      </c>
      <c r="F181" s="402" t="s">
        <v>5</v>
      </c>
      <c r="G181" s="1090"/>
      <c r="H181" s="593">
        <v>330</v>
      </c>
      <c r="I181" s="592">
        <v>270</v>
      </c>
      <c r="J181" s="592">
        <v>405</v>
      </c>
      <c r="K181" s="592">
        <v>176</v>
      </c>
      <c r="L181" s="592">
        <v>112</v>
      </c>
      <c r="M181" s="893"/>
      <c r="N181" s="916">
        <v>7</v>
      </c>
      <c r="O181" s="114">
        <f>SUM(H181:$L181)</f>
        <v>1293</v>
      </c>
      <c r="P181" s="925">
        <f t="shared" si="43"/>
        <v>150</v>
      </c>
      <c r="Q181" s="57" t="str">
        <f t="shared" si="41"/>
        <v>NO</v>
      </c>
      <c r="R181" s="139">
        <f t="shared" si="42"/>
      </c>
      <c r="S181" s="665" t="str">
        <f t="shared" si="38"/>
        <v> </v>
      </c>
    </row>
    <row r="182" spans="2:19" ht="16.5" thickBot="1">
      <c r="B182" s="947" t="s">
        <v>125</v>
      </c>
      <c r="C182" s="17">
        <v>13</v>
      </c>
      <c r="D182" s="1005" t="s">
        <v>66</v>
      </c>
      <c r="E182" s="151" t="s">
        <v>43</v>
      </c>
      <c r="F182" s="403" t="s">
        <v>5</v>
      </c>
      <c r="G182" s="1013"/>
      <c r="H182" s="59"/>
      <c r="I182" s="60"/>
      <c r="J182" s="60"/>
      <c r="K182" s="60"/>
      <c r="L182" s="60"/>
      <c r="M182" s="62"/>
      <c r="N182" s="917"/>
      <c r="O182" s="152">
        <f>SUM(H182:$L182)</f>
        <v>0</v>
      </c>
      <c r="P182" s="928">
        <f t="shared" si="43"/>
        <v>0</v>
      </c>
      <c r="Q182" s="59" t="str">
        <f t="shared" si="41"/>
        <v>NO</v>
      </c>
      <c r="R182" s="140">
        <f t="shared" si="42"/>
      </c>
      <c r="S182" s="665" t="str">
        <f t="shared" si="38"/>
        <v> </v>
      </c>
    </row>
    <row r="183" spans="2:19" ht="15.75">
      <c r="B183" s="361"/>
      <c r="C183" s="15"/>
      <c r="D183" s="1002"/>
      <c r="E183" s="377"/>
      <c r="F183" s="409" t="s">
        <v>6</v>
      </c>
      <c r="G183" s="370"/>
      <c r="H183" s="25"/>
      <c r="I183" s="25"/>
      <c r="J183" s="25"/>
      <c r="K183" s="25"/>
      <c r="L183" s="25"/>
      <c r="M183" s="25"/>
      <c r="N183" s="853"/>
      <c r="O183" s="111">
        <f>SUM(H183:M183)</f>
        <v>0</v>
      </c>
      <c r="P183" s="944">
        <f t="shared" si="37"/>
        <v>0</v>
      </c>
      <c r="Q183" s="215" t="str">
        <f>IF(O183&gt;1379,"Yes","NO")</f>
        <v>NO</v>
      </c>
      <c r="R183" s="216">
        <f t="shared" si="42"/>
      </c>
      <c r="S183" s="665" t="str">
        <f t="shared" si="38"/>
        <v> </v>
      </c>
    </row>
    <row r="184" spans="2:19" ht="16.5" thickBot="1">
      <c r="B184" s="361"/>
      <c r="C184" s="17"/>
      <c r="D184" s="1005"/>
      <c r="E184" s="151"/>
      <c r="F184" s="403" t="s">
        <v>6</v>
      </c>
      <c r="G184" s="162"/>
      <c r="H184" s="24"/>
      <c r="I184" s="24"/>
      <c r="J184" s="24"/>
      <c r="K184" s="24"/>
      <c r="L184" s="24"/>
      <c r="M184" s="24"/>
      <c r="N184" s="849"/>
      <c r="O184" s="152">
        <f>SUM(H184:M184)</f>
        <v>0</v>
      </c>
      <c r="P184" s="754">
        <f t="shared" si="37"/>
        <v>0</v>
      </c>
      <c r="Q184" s="183" t="str">
        <f>IF(O184&gt;1379,"Yes","NO")</f>
        <v>NO</v>
      </c>
      <c r="R184" s="140">
        <f t="shared" si="42"/>
      </c>
      <c r="S184" s="665" t="str">
        <f t="shared" si="38"/>
        <v> </v>
      </c>
    </row>
    <row r="185" spans="2:19" ht="15.75">
      <c r="B185" s="361"/>
      <c r="C185" s="15"/>
      <c r="D185" s="1001"/>
      <c r="E185" s="376"/>
      <c r="F185" s="399" t="s">
        <v>7</v>
      </c>
      <c r="G185" s="369"/>
      <c r="H185" s="26"/>
      <c r="I185" s="26"/>
      <c r="J185" s="26"/>
      <c r="K185" s="26"/>
      <c r="L185" s="26"/>
      <c r="M185" s="26"/>
      <c r="N185" s="853"/>
      <c r="O185" s="110">
        <f>SUM(H185:M185)</f>
        <v>0</v>
      </c>
      <c r="P185" s="923">
        <f t="shared" si="37"/>
        <v>0</v>
      </c>
      <c r="Q185" s="68" t="str">
        <f>IF(O185&gt;1289,"Yes","NO")</f>
        <v>NO</v>
      </c>
      <c r="R185" s="225">
        <f>IF(Q185="yes","G","")</f>
      </c>
      <c r="S185" s="665" t="str">
        <f t="shared" si="38"/>
        <v> </v>
      </c>
    </row>
    <row r="186" spans="2:19" ht="16.5" thickBot="1">
      <c r="B186" s="361"/>
      <c r="C186" s="17"/>
      <c r="D186" s="1005"/>
      <c r="E186" s="151"/>
      <c r="F186" s="403" t="s">
        <v>7</v>
      </c>
      <c r="G186" s="162"/>
      <c r="H186" s="24"/>
      <c r="I186" s="24"/>
      <c r="J186" s="24"/>
      <c r="K186" s="24"/>
      <c r="L186" s="24"/>
      <c r="M186" s="24"/>
      <c r="N186" s="849"/>
      <c r="O186" s="112">
        <f>SUM(H186:L186)</f>
        <v>0</v>
      </c>
      <c r="P186" s="754">
        <f t="shared" si="37"/>
        <v>0</v>
      </c>
      <c r="Q186" s="59" t="str">
        <f>IF(O186&gt;1289,"Yes","NO")</f>
        <v>NO</v>
      </c>
      <c r="R186" s="209">
        <f>IF(Q186="yes",G,"")</f>
      </c>
      <c r="S186" s="667" t="str">
        <f t="shared" si="38"/>
        <v> </v>
      </c>
    </row>
    <row r="187" spans="2:18" s="472" customFormat="1" ht="28.5" customHeight="1" thickBot="1">
      <c r="B187" s="471"/>
      <c r="C187" s="546">
        <f>COUNT(C164:C186)</f>
        <v>19</v>
      </c>
      <c r="D187" s="1313" t="s">
        <v>24</v>
      </c>
      <c r="E187" s="1314"/>
      <c r="F187" s="1313" t="s">
        <v>31</v>
      </c>
      <c r="G187" s="1314"/>
      <c r="H187" s="1314"/>
      <c r="I187" s="1314"/>
      <c r="J187" s="1314"/>
      <c r="K187" s="1314"/>
      <c r="L187" s="1314"/>
      <c r="M187" s="1314"/>
      <c r="N187" s="1314"/>
      <c r="O187" s="1314"/>
      <c r="P187" s="1314"/>
      <c r="Q187" s="1314"/>
      <c r="R187" s="1315"/>
    </row>
    <row r="188" ht="16.5" thickBot="1"/>
    <row r="189" spans="3:4" ht="15.75">
      <c r="C189" s="547">
        <f>C187+C156+C128+C97+C54</f>
        <v>146</v>
      </c>
      <c r="D189" s="548" t="s">
        <v>240</v>
      </c>
    </row>
    <row r="190" spans="3:4" ht="15.75">
      <c r="C190" s="549">
        <v>27</v>
      </c>
      <c r="D190" s="550" t="s">
        <v>241</v>
      </c>
    </row>
    <row r="191" spans="3:4" ht="16.5" thickBot="1">
      <c r="C191" s="551">
        <f>C189/C190</f>
        <v>5.407407407407407</v>
      </c>
      <c r="D191" s="552" t="s">
        <v>242</v>
      </c>
    </row>
    <row r="193" ht="15.75">
      <c r="M193" t="s">
        <v>252</v>
      </c>
    </row>
  </sheetData>
  <sheetProtection/>
  <mergeCells count="28">
    <mergeCell ref="D134:N134"/>
    <mergeCell ref="Q136:R137"/>
    <mergeCell ref="B132:Q132"/>
    <mergeCell ref="B130:R130"/>
    <mergeCell ref="D103:N103"/>
    <mergeCell ref="P105:Q106"/>
    <mergeCell ref="D128:E128"/>
    <mergeCell ref="F128:Q128"/>
    <mergeCell ref="B2:S2"/>
    <mergeCell ref="B4:S4"/>
    <mergeCell ref="B99:Q99"/>
    <mergeCell ref="B101:Q101"/>
    <mergeCell ref="D54:E54"/>
    <mergeCell ref="P59:Q63"/>
    <mergeCell ref="D6:P6"/>
    <mergeCell ref="D57:M57"/>
    <mergeCell ref="F54:Q54"/>
    <mergeCell ref="F97:Q97"/>
    <mergeCell ref="R8:S15"/>
    <mergeCell ref="D187:E187"/>
    <mergeCell ref="F187:R187"/>
    <mergeCell ref="C158:R158"/>
    <mergeCell ref="C160:R160"/>
    <mergeCell ref="D162:N162"/>
    <mergeCell ref="Q164:R165"/>
    <mergeCell ref="D156:E156"/>
    <mergeCell ref="F156:R156"/>
    <mergeCell ref="D97:E97"/>
  </mergeCells>
  <printOptions/>
  <pageMargins left="0.25" right="0.25" top="0.75" bottom="0.75" header="0.3" footer="0.3"/>
  <pageSetup fitToHeight="1" fitToWidth="1" horizontalDpi="360" verticalDpi="36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866"/>
  <sheetViews>
    <sheetView tabSelected="1" zoomScale="80" zoomScaleNormal="80" zoomScalePageLayoutView="0" workbookViewId="0" topLeftCell="A1">
      <selection activeCell="B1" sqref="B1"/>
    </sheetView>
  </sheetViews>
  <sheetFormatPr defaultColWidth="8.8515625" defaultRowHeight="15"/>
  <cols>
    <col min="1" max="1" width="1.7109375" style="633" customWidth="1"/>
    <col min="2" max="2" width="6.28125" style="255" customWidth="1"/>
    <col min="3" max="3" width="7.421875" style="261" customWidth="1"/>
    <col min="4" max="4" width="31.421875" style="155" customWidth="1"/>
    <col min="5" max="5" width="8.421875" style="155" customWidth="1"/>
    <col min="6" max="6" width="7.7109375" style="386" customWidth="1"/>
    <col min="7" max="7" width="9.28125" style="155" customWidth="1"/>
    <col min="8" max="8" width="6.421875" style="260" customWidth="1"/>
    <col min="9" max="9" width="6.28125" style="260" customWidth="1"/>
    <col min="10" max="10" width="6.421875" style="260" customWidth="1"/>
    <col min="11" max="12" width="6.28125" style="260" customWidth="1"/>
    <col min="13" max="13" width="6.421875" style="474" customWidth="1"/>
    <col min="14" max="14" width="7.421875" style="475" customWidth="1"/>
    <col min="15" max="15" width="7.140625" style="474" customWidth="1"/>
    <col min="16" max="16" width="10.00390625" style="288" customWidth="1"/>
    <col min="17" max="17" width="10.00390625" style="668" customWidth="1"/>
    <col min="18" max="18" width="1.28515625" style="633" customWidth="1"/>
    <col min="19" max="19" width="12.7109375" style="633" customWidth="1"/>
    <col min="20" max="20" width="9.57421875" style="633" customWidth="1"/>
    <col min="21" max="21" width="13.140625" style="633" customWidth="1"/>
    <col min="22" max="16384" width="8.8515625" style="633" customWidth="1"/>
  </cols>
  <sheetData>
    <row r="1" ht="16.5" thickBot="1"/>
    <row r="2" spans="2:20" s="558" customFormat="1" ht="26.25" customHeight="1" thickBot="1">
      <c r="B2" s="1352" t="s">
        <v>307</v>
      </c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3"/>
      <c r="Q2" s="1353"/>
      <c r="R2" s="1353"/>
      <c r="S2" s="1353"/>
      <c r="T2" s="1354"/>
    </row>
    <row r="3" ht="9" customHeight="1" thickBot="1"/>
    <row r="4" spans="3:20" s="473" customFormat="1" ht="22.5" customHeight="1" thickBot="1">
      <c r="C4" s="1366" t="s">
        <v>308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8"/>
    </row>
    <row r="5" ht="13.5" customHeight="1" thickBot="1">
      <c r="W5" s="633" t="s">
        <v>252</v>
      </c>
    </row>
    <row r="6" spans="4:16" ht="22.5" customHeight="1" thickBot="1">
      <c r="D6" s="1304" t="s">
        <v>9</v>
      </c>
      <c r="E6" s="1305"/>
      <c r="F6" s="1305"/>
      <c r="G6" s="1305"/>
      <c r="H6" s="1305"/>
      <c r="I6" s="1305"/>
      <c r="J6" s="1305"/>
      <c r="K6" s="1305"/>
      <c r="L6" s="1305"/>
      <c r="M6" s="1305"/>
      <c r="N6" s="1305"/>
      <c r="O6" s="1305"/>
      <c r="P6" s="1306"/>
    </row>
    <row r="7" spans="2:21" s="7" customFormat="1" ht="35.25" customHeight="1" thickBot="1">
      <c r="B7" s="95"/>
      <c r="C7" s="279" t="s">
        <v>1</v>
      </c>
      <c r="D7" s="631" t="s">
        <v>0</v>
      </c>
      <c r="E7" s="637" t="s">
        <v>39</v>
      </c>
      <c r="F7" s="432" t="s">
        <v>57</v>
      </c>
      <c r="G7" s="171"/>
      <c r="H7" s="784" t="s">
        <v>19</v>
      </c>
      <c r="I7" s="360">
        <v>10</v>
      </c>
      <c r="J7" s="360">
        <v>9</v>
      </c>
      <c r="K7" s="360">
        <v>8</v>
      </c>
      <c r="L7" s="360">
        <v>7</v>
      </c>
      <c r="M7" s="360">
        <v>6</v>
      </c>
      <c r="N7" s="918">
        <v>5</v>
      </c>
      <c r="O7" s="785">
        <v>0</v>
      </c>
      <c r="P7" s="511" t="s">
        <v>3</v>
      </c>
      <c r="Q7" s="669" t="s">
        <v>20</v>
      </c>
      <c r="R7" s="1254"/>
      <c r="S7" s="1239" t="s">
        <v>22</v>
      </c>
      <c r="T7" s="189" t="s">
        <v>23</v>
      </c>
      <c r="U7" s="664" t="s">
        <v>302</v>
      </c>
    </row>
    <row r="8" spans="2:21" s="7" customFormat="1" ht="15.75" customHeight="1" thickBot="1">
      <c r="B8" s="945" t="s">
        <v>111</v>
      </c>
      <c r="C8" s="718">
        <v>6027</v>
      </c>
      <c r="D8" s="706" t="s">
        <v>78</v>
      </c>
      <c r="E8" s="698" t="s">
        <v>43</v>
      </c>
      <c r="F8" s="385" t="s">
        <v>8</v>
      </c>
      <c r="G8" s="1250"/>
      <c r="H8" s="761">
        <v>140</v>
      </c>
      <c r="I8" s="762">
        <v>150</v>
      </c>
      <c r="J8" s="762">
        <v>9</v>
      </c>
      <c r="K8" s="762"/>
      <c r="L8" s="762"/>
      <c r="M8" s="763"/>
      <c r="N8" s="768"/>
      <c r="O8" s="786"/>
      <c r="P8" s="646">
        <f>SUM($H8:$N8)</f>
        <v>299</v>
      </c>
      <c r="Q8" s="735">
        <f aca="true" t="shared" si="0" ref="Q8:Q40">(H8/10)+(I8/10)+(J8/9)+(K8/8)+(L8/7)+(M8/6)+(N8/5)+O8</f>
        <v>30</v>
      </c>
      <c r="R8" s="1232"/>
      <c r="S8" s="1399"/>
      <c r="T8" s="1400"/>
      <c r="U8" s="665" t="str">
        <f>IF(P8=0," ",IF(Q8&lt;&gt;30,"ERROR!"," "))</f>
        <v> </v>
      </c>
    </row>
    <row r="9" spans="2:21" ht="15.75" customHeight="1">
      <c r="B9" s="945" t="s">
        <v>111</v>
      </c>
      <c r="C9" s="275">
        <v>1786</v>
      </c>
      <c r="D9" s="697" t="s">
        <v>330</v>
      </c>
      <c r="E9" s="698" t="s">
        <v>51</v>
      </c>
      <c r="F9" s="385" t="s">
        <v>8</v>
      </c>
      <c r="G9" s="148"/>
      <c r="H9" s="764">
        <v>70</v>
      </c>
      <c r="I9" s="759">
        <v>200</v>
      </c>
      <c r="J9" s="759">
        <v>27</v>
      </c>
      <c r="K9" s="759"/>
      <c r="L9" s="759"/>
      <c r="M9" s="760"/>
      <c r="N9" s="769"/>
      <c r="O9" s="787"/>
      <c r="P9" s="646">
        <f>SUM($H9:$N9)</f>
        <v>297</v>
      </c>
      <c r="Q9" s="735">
        <f t="shared" si="0"/>
        <v>30</v>
      </c>
      <c r="R9" s="1240"/>
      <c r="S9" s="1401"/>
      <c r="T9" s="1402"/>
      <c r="U9" s="666" t="str">
        <f aca="true" t="shared" si="1" ref="U9:U76">IF(P9=0," ",IF(Q9&lt;&gt;30,"ERROR!"," "))</f>
        <v> </v>
      </c>
    </row>
    <row r="10" spans="2:21" ht="15.75" customHeight="1">
      <c r="B10" s="945" t="s">
        <v>111</v>
      </c>
      <c r="C10" s="574">
        <v>6016</v>
      </c>
      <c r="D10" s="696" t="s">
        <v>282</v>
      </c>
      <c r="E10" s="167" t="s">
        <v>56</v>
      </c>
      <c r="F10" s="407" t="s">
        <v>8</v>
      </c>
      <c r="G10" s="168"/>
      <c r="H10" s="764">
        <v>120</v>
      </c>
      <c r="I10" s="759">
        <v>130</v>
      </c>
      <c r="J10" s="759">
        <v>45</v>
      </c>
      <c r="K10" s="759"/>
      <c r="L10" s="759"/>
      <c r="M10" s="760"/>
      <c r="N10" s="769"/>
      <c r="O10" s="787"/>
      <c r="P10" s="758">
        <f>SUM($H10:$N10)</f>
        <v>295</v>
      </c>
      <c r="Q10" s="739">
        <f t="shared" si="0"/>
        <v>30</v>
      </c>
      <c r="R10" s="1242"/>
      <c r="S10" s="1401"/>
      <c r="T10" s="1402"/>
      <c r="U10" s="666" t="str">
        <f t="shared" si="1"/>
        <v> </v>
      </c>
    </row>
    <row r="11" spans="2:21" ht="15.75" customHeight="1">
      <c r="B11" s="945" t="s">
        <v>111</v>
      </c>
      <c r="C11" s="275">
        <v>6043</v>
      </c>
      <c r="D11" s="697" t="s">
        <v>315</v>
      </c>
      <c r="E11" s="150" t="s">
        <v>56</v>
      </c>
      <c r="F11" s="385" t="s">
        <v>8</v>
      </c>
      <c r="G11" s="148"/>
      <c r="H11" s="764">
        <v>70</v>
      </c>
      <c r="I11" s="759">
        <v>170</v>
      </c>
      <c r="J11" s="759">
        <v>54</v>
      </c>
      <c r="K11" s="759"/>
      <c r="L11" s="759"/>
      <c r="M11" s="760"/>
      <c r="N11" s="769"/>
      <c r="O11" s="787"/>
      <c r="P11" s="646">
        <f>SUM($H11:$N11)</f>
        <v>294</v>
      </c>
      <c r="Q11" s="735">
        <f t="shared" si="0"/>
        <v>30</v>
      </c>
      <c r="R11" s="1242"/>
      <c r="S11" s="1401"/>
      <c r="T11" s="1402"/>
      <c r="U11" s="666" t="str">
        <f t="shared" si="1"/>
        <v> </v>
      </c>
    </row>
    <row r="12" spans="2:21" ht="15.75" customHeight="1">
      <c r="B12" s="945" t="s">
        <v>111</v>
      </c>
      <c r="C12" s="275">
        <v>1467</v>
      </c>
      <c r="D12" s="697" t="s">
        <v>346</v>
      </c>
      <c r="E12" s="698" t="s">
        <v>50</v>
      </c>
      <c r="F12" s="385" t="s">
        <v>8</v>
      </c>
      <c r="G12" s="1270"/>
      <c r="H12" s="764">
        <v>50</v>
      </c>
      <c r="I12" s="759">
        <v>180</v>
      </c>
      <c r="J12" s="759">
        <v>63</v>
      </c>
      <c r="K12" s="759"/>
      <c r="L12" s="759"/>
      <c r="M12" s="760"/>
      <c r="N12" s="769"/>
      <c r="O12" s="787"/>
      <c r="P12" s="646">
        <f>SUM($H12:$N12)</f>
        <v>293</v>
      </c>
      <c r="Q12" s="735">
        <f t="shared" si="0"/>
        <v>30</v>
      </c>
      <c r="R12" s="1242"/>
      <c r="S12" s="1401"/>
      <c r="T12" s="1402"/>
      <c r="U12" s="666" t="str">
        <f t="shared" si="1"/>
        <v> </v>
      </c>
    </row>
    <row r="13" spans="2:21" ht="15.75" customHeight="1">
      <c r="B13" s="945" t="s">
        <v>111</v>
      </c>
      <c r="C13" s="694">
        <v>6034</v>
      </c>
      <c r="D13" s="695" t="s">
        <v>278</v>
      </c>
      <c r="E13" s="150" t="s">
        <v>56</v>
      </c>
      <c r="F13" s="385" t="s">
        <v>8</v>
      </c>
      <c r="G13" s="148"/>
      <c r="H13" s="764">
        <v>100</v>
      </c>
      <c r="I13" s="759">
        <v>110</v>
      </c>
      <c r="J13" s="759">
        <v>81</v>
      </c>
      <c r="K13" s="759"/>
      <c r="L13" s="759"/>
      <c r="M13" s="760"/>
      <c r="N13" s="769"/>
      <c r="O13" s="787"/>
      <c r="P13" s="646">
        <f>SUM($H13:$N13)</f>
        <v>291</v>
      </c>
      <c r="Q13" s="735">
        <f t="shared" si="0"/>
        <v>30</v>
      </c>
      <c r="R13" s="1242"/>
      <c r="S13" s="1401"/>
      <c r="T13" s="1402"/>
      <c r="U13" s="666" t="str">
        <f t="shared" si="1"/>
        <v> </v>
      </c>
    </row>
    <row r="14" spans="2:21" ht="15.75" customHeight="1">
      <c r="B14" s="945" t="s">
        <v>111</v>
      </c>
      <c r="C14" s="705">
        <v>6008</v>
      </c>
      <c r="D14" s="714" t="s">
        <v>248</v>
      </c>
      <c r="E14" s="147" t="s">
        <v>56</v>
      </c>
      <c r="F14" s="387" t="s">
        <v>8</v>
      </c>
      <c r="G14" s="85"/>
      <c r="H14" s="764">
        <v>80</v>
      </c>
      <c r="I14" s="759">
        <v>120</v>
      </c>
      <c r="J14" s="759">
        <v>81</v>
      </c>
      <c r="K14" s="759">
        <v>8</v>
      </c>
      <c r="L14" s="759"/>
      <c r="M14" s="760"/>
      <c r="N14" s="769"/>
      <c r="O14" s="787"/>
      <c r="P14" s="646">
        <f>SUM($H14:$N14)</f>
        <v>289</v>
      </c>
      <c r="Q14" s="735">
        <f>(H14/10)+(I14/10)+(J14/9)+(K14/8)+(L14/7)+(M14/6)+(N14/5)+O14</f>
        <v>30</v>
      </c>
      <c r="R14" s="1242"/>
      <c r="S14" s="1401"/>
      <c r="T14" s="1402"/>
      <c r="U14" s="666"/>
    </row>
    <row r="15" spans="2:21" ht="15.75" customHeight="1">
      <c r="B15" s="945" t="s">
        <v>111</v>
      </c>
      <c r="C15" s="277">
        <v>6042</v>
      </c>
      <c r="D15" s="714" t="s">
        <v>311</v>
      </c>
      <c r="E15" s="700" t="s">
        <v>56</v>
      </c>
      <c r="F15" s="387" t="s">
        <v>8</v>
      </c>
      <c r="G15" s="1576"/>
      <c r="H15" s="764">
        <v>60</v>
      </c>
      <c r="I15" s="759">
        <v>140</v>
      </c>
      <c r="J15" s="759">
        <v>81</v>
      </c>
      <c r="K15" s="759">
        <v>8</v>
      </c>
      <c r="L15" s="759"/>
      <c r="M15" s="760"/>
      <c r="N15" s="769"/>
      <c r="O15" s="787"/>
      <c r="P15" s="646">
        <f>SUM($H15:$N15)</f>
        <v>289</v>
      </c>
      <c r="Q15" s="735">
        <f t="shared" si="0"/>
        <v>30</v>
      </c>
      <c r="R15" s="1242"/>
      <c r="S15" s="1401"/>
      <c r="T15" s="1402"/>
      <c r="U15" s="666" t="str">
        <f t="shared" si="1"/>
        <v> </v>
      </c>
    </row>
    <row r="16" spans="2:21" ht="15.75" customHeight="1">
      <c r="B16" s="945" t="s">
        <v>111</v>
      </c>
      <c r="C16" s="694">
        <v>2</v>
      </c>
      <c r="D16" s="695" t="s">
        <v>72</v>
      </c>
      <c r="E16" s="150" t="s">
        <v>43</v>
      </c>
      <c r="F16" s="387" t="s">
        <v>8</v>
      </c>
      <c r="G16" s="85"/>
      <c r="H16" s="764">
        <v>30</v>
      </c>
      <c r="I16" s="759">
        <v>140</v>
      </c>
      <c r="J16" s="759">
        <v>90</v>
      </c>
      <c r="K16" s="759">
        <v>24</v>
      </c>
      <c r="L16" s="759"/>
      <c r="M16" s="760"/>
      <c r="N16" s="769"/>
      <c r="O16" s="787"/>
      <c r="P16" s="646">
        <f>SUM($H16:$N16)</f>
        <v>284</v>
      </c>
      <c r="Q16" s="735">
        <f t="shared" si="0"/>
        <v>30</v>
      </c>
      <c r="R16" s="1242"/>
      <c r="S16" s="1401"/>
      <c r="T16" s="1402"/>
      <c r="U16" s="666"/>
    </row>
    <row r="17" spans="2:21" ht="15.75" customHeight="1" thickBot="1">
      <c r="B17" s="945" t="s">
        <v>111</v>
      </c>
      <c r="C17" s="701">
        <v>3624</v>
      </c>
      <c r="D17" s="704" t="s">
        <v>103</v>
      </c>
      <c r="E17" s="703" t="s">
        <v>44</v>
      </c>
      <c r="F17" s="406" t="s">
        <v>8</v>
      </c>
      <c r="G17" s="151"/>
      <c r="H17" s="765">
        <v>50</v>
      </c>
      <c r="I17" s="766">
        <v>90</v>
      </c>
      <c r="J17" s="766">
        <v>99</v>
      </c>
      <c r="K17" s="766">
        <v>40</v>
      </c>
      <c r="L17" s="766"/>
      <c r="M17" s="767"/>
      <c r="N17" s="770"/>
      <c r="O17" s="788"/>
      <c r="P17" s="624">
        <f>SUM($H17:$N17)</f>
        <v>279</v>
      </c>
      <c r="Q17" s="735">
        <f t="shared" si="0"/>
        <v>30</v>
      </c>
      <c r="R17" s="1242"/>
      <c r="S17" s="1401"/>
      <c r="T17" s="1402"/>
      <c r="U17" s="666" t="str">
        <f t="shared" si="1"/>
        <v> </v>
      </c>
    </row>
    <row r="18" spans="2:21" ht="15.75" customHeight="1" hidden="1" thickBot="1">
      <c r="B18" s="945" t="s">
        <v>111</v>
      </c>
      <c r="C18" s="1560">
        <v>786</v>
      </c>
      <c r="D18" s="1561" t="s">
        <v>75</v>
      </c>
      <c r="E18" s="1562" t="s">
        <v>50</v>
      </c>
      <c r="F18" s="391" t="s">
        <v>8</v>
      </c>
      <c r="G18" s="1611"/>
      <c r="H18" s="1606"/>
      <c r="I18" s="1607"/>
      <c r="J18" s="1607"/>
      <c r="K18" s="1607"/>
      <c r="L18" s="1607"/>
      <c r="M18" s="1608"/>
      <c r="N18" s="1609"/>
      <c r="O18" s="1610"/>
      <c r="P18" s="748">
        <f>SUM($H18:$N18)</f>
        <v>0</v>
      </c>
      <c r="Q18" s="738">
        <f t="shared" si="0"/>
        <v>0</v>
      </c>
      <c r="R18" s="1244"/>
      <c r="S18" s="1403"/>
      <c r="T18" s="1404"/>
      <c r="U18" s="666" t="str">
        <f t="shared" si="1"/>
        <v> </v>
      </c>
    </row>
    <row r="19" spans="2:21" ht="15.75" customHeight="1">
      <c r="B19" s="945" t="s">
        <v>111</v>
      </c>
      <c r="C19" s="275">
        <v>6038</v>
      </c>
      <c r="D19" s="697" t="s">
        <v>313</v>
      </c>
      <c r="E19" s="150" t="s">
        <v>56</v>
      </c>
      <c r="F19" s="385" t="s">
        <v>4</v>
      </c>
      <c r="G19" s="167"/>
      <c r="H19" s="764">
        <v>80</v>
      </c>
      <c r="I19" s="759">
        <v>150</v>
      </c>
      <c r="J19" s="759">
        <v>54</v>
      </c>
      <c r="K19" s="759">
        <v>8</v>
      </c>
      <c r="L19" s="759"/>
      <c r="M19" s="760"/>
      <c r="N19" s="769"/>
      <c r="O19" s="787"/>
      <c r="P19" s="515">
        <f>SUM($H19:$N19)</f>
        <v>292</v>
      </c>
      <c r="Q19" s="737">
        <f t="shared" si="0"/>
        <v>30</v>
      </c>
      <c r="R19" s="49"/>
      <c r="S19" s="49" t="str">
        <f aca="true" t="shared" si="2" ref="S19:S24">IF(P19&gt;296,"Yes","NO")</f>
        <v>NO</v>
      </c>
      <c r="T19" s="15">
        <f aca="true" t="shared" si="3" ref="T19:T24">IF(S19="yes","HM","")</f>
      </c>
      <c r="U19" s="666" t="str">
        <f t="shared" si="1"/>
        <v> </v>
      </c>
    </row>
    <row r="20" spans="2:21" ht="15.75" customHeight="1">
      <c r="B20" s="945" t="s">
        <v>111</v>
      </c>
      <c r="C20" s="275">
        <v>1266</v>
      </c>
      <c r="D20" s="697" t="s">
        <v>366</v>
      </c>
      <c r="E20" s="150" t="s">
        <v>41</v>
      </c>
      <c r="F20" s="385" t="s">
        <v>4</v>
      </c>
      <c r="G20" s="150"/>
      <c r="H20" s="764">
        <v>90</v>
      </c>
      <c r="I20" s="759">
        <v>120</v>
      </c>
      <c r="J20" s="759">
        <v>72</v>
      </c>
      <c r="K20" s="759">
        <v>8</v>
      </c>
      <c r="L20" s="759"/>
      <c r="M20" s="760"/>
      <c r="N20" s="769"/>
      <c r="O20" s="787"/>
      <c r="P20" s="514">
        <f>SUM($H20:$N20)</f>
        <v>290</v>
      </c>
      <c r="Q20" s="740">
        <f t="shared" si="0"/>
        <v>30</v>
      </c>
      <c r="R20" s="143"/>
      <c r="S20" s="49" t="str">
        <f t="shared" si="2"/>
        <v>NO</v>
      </c>
      <c r="T20" s="48">
        <f t="shared" si="3"/>
      </c>
      <c r="U20" s="666" t="str">
        <f t="shared" si="1"/>
        <v> </v>
      </c>
    </row>
    <row r="21" spans="2:21" ht="15.75" customHeight="1">
      <c r="B21" s="945" t="s">
        <v>111</v>
      </c>
      <c r="C21" s="275">
        <v>1065</v>
      </c>
      <c r="D21" s="697" t="s">
        <v>100</v>
      </c>
      <c r="E21" s="150" t="s">
        <v>48</v>
      </c>
      <c r="F21" s="385" t="s">
        <v>4</v>
      </c>
      <c r="G21" s="150"/>
      <c r="H21" s="764">
        <v>110</v>
      </c>
      <c r="I21" s="759">
        <v>90</v>
      </c>
      <c r="J21" s="759">
        <v>72</v>
      </c>
      <c r="K21" s="759">
        <v>8</v>
      </c>
      <c r="L21" s="759">
        <v>7</v>
      </c>
      <c r="M21" s="760"/>
      <c r="N21" s="769"/>
      <c r="O21" s="787"/>
      <c r="P21" s="514">
        <f>SUM($H21:$N21)</f>
        <v>287</v>
      </c>
      <c r="Q21" s="740">
        <f t="shared" si="0"/>
        <v>30</v>
      </c>
      <c r="R21" s="143"/>
      <c r="S21" s="49" t="str">
        <f>IF(P21&gt;296,"Yes","NO")</f>
        <v>NO</v>
      </c>
      <c r="T21" s="48">
        <f>IF(S21="yes","HM","")</f>
      </c>
      <c r="U21" s="666" t="str">
        <f>IF(P21=0," ",IF(Q21&lt;&gt;30,"ERROR!"," "))</f>
        <v> </v>
      </c>
    </row>
    <row r="22" spans="2:21" ht="15.75" customHeight="1">
      <c r="B22" s="945" t="s">
        <v>111</v>
      </c>
      <c r="C22" s="275">
        <v>1539</v>
      </c>
      <c r="D22" s="697" t="s">
        <v>352</v>
      </c>
      <c r="E22" s="150" t="s">
        <v>43</v>
      </c>
      <c r="F22" s="385" t="s">
        <v>4</v>
      </c>
      <c r="G22" s="150"/>
      <c r="H22" s="764">
        <v>80</v>
      </c>
      <c r="I22" s="759">
        <v>100</v>
      </c>
      <c r="J22" s="759">
        <v>90</v>
      </c>
      <c r="K22" s="759">
        <v>16</v>
      </c>
      <c r="L22" s="759"/>
      <c r="M22" s="760"/>
      <c r="N22" s="769"/>
      <c r="O22" s="787"/>
      <c r="P22" s="514">
        <f>SUM($H22:$N22)</f>
        <v>286</v>
      </c>
      <c r="Q22" s="740">
        <f t="shared" si="0"/>
        <v>30</v>
      </c>
      <c r="R22" s="143"/>
      <c r="S22" s="49" t="str">
        <f>IF(P22&gt;296,"Yes","NO")</f>
        <v>NO</v>
      </c>
      <c r="T22" s="48">
        <f>IF(S22="yes","HM","")</f>
      </c>
      <c r="U22" s="666" t="str">
        <f>IF(P22=0," ",IF(Q22&lt;&gt;30,"ERROR!"," "))</f>
        <v> </v>
      </c>
    </row>
    <row r="23" spans="2:21" ht="15.75" customHeight="1">
      <c r="B23" s="945" t="s">
        <v>111</v>
      </c>
      <c r="C23" s="275">
        <v>6032</v>
      </c>
      <c r="D23" s="697" t="s">
        <v>250</v>
      </c>
      <c r="E23" s="150" t="s">
        <v>56</v>
      </c>
      <c r="F23" s="385" t="s">
        <v>4</v>
      </c>
      <c r="G23" s="150"/>
      <c r="H23" s="764">
        <v>70</v>
      </c>
      <c r="I23" s="759">
        <v>100</v>
      </c>
      <c r="J23" s="759">
        <v>90</v>
      </c>
      <c r="K23" s="759">
        <v>24</v>
      </c>
      <c r="L23" s="759"/>
      <c r="M23" s="760"/>
      <c r="N23" s="769"/>
      <c r="O23" s="787"/>
      <c r="P23" s="514">
        <f>SUM($H23:$N23)</f>
        <v>284</v>
      </c>
      <c r="Q23" s="740">
        <f t="shared" si="0"/>
        <v>30</v>
      </c>
      <c r="R23" s="143"/>
      <c r="S23" s="49" t="str">
        <f>IF(P23&gt;296,"Yes","NO")</f>
        <v>NO</v>
      </c>
      <c r="T23" s="48">
        <f>IF(S23="yes","HM","")</f>
      </c>
      <c r="U23" s="666" t="str">
        <f>IF(P23=0," ",IF(Q23&lt;&gt;30,"ERROR!"," "))</f>
        <v> </v>
      </c>
    </row>
    <row r="24" spans="2:21" ht="15.75" customHeight="1">
      <c r="B24" s="945" t="s">
        <v>111</v>
      </c>
      <c r="C24" s="277">
        <v>1376</v>
      </c>
      <c r="D24" s="699" t="s">
        <v>52</v>
      </c>
      <c r="E24" s="700" t="s">
        <v>51</v>
      </c>
      <c r="F24" s="387" t="s">
        <v>4</v>
      </c>
      <c r="G24" s="147"/>
      <c r="H24" s="994">
        <v>30</v>
      </c>
      <c r="I24" s="995">
        <v>110</v>
      </c>
      <c r="J24" s="995">
        <v>108</v>
      </c>
      <c r="K24" s="995">
        <v>32</v>
      </c>
      <c r="L24" s="995"/>
      <c r="M24" s="996"/>
      <c r="N24" s="997"/>
      <c r="O24" s="998"/>
      <c r="P24" s="517">
        <f>SUM($H24:$N24)</f>
        <v>280</v>
      </c>
      <c r="Q24" s="740">
        <f t="shared" si="0"/>
        <v>30</v>
      </c>
      <c r="R24" s="659"/>
      <c r="S24" s="659" t="str">
        <f t="shared" si="2"/>
        <v>NO</v>
      </c>
      <c r="T24" s="31">
        <f t="shared" si="3"/>
      </c>
      <c r="U24" s="732" t="str">
        <f t="shared" si="1"/>
        <v> </v>
      </c>
    </row>
    <row r="25" spans="2:21" ht="15.75" customHeight="1" hidden="1">
      <c r="B25" s="945" t="s">
        <v>111</v>
      </c>
      <c r="C25" s="716"/>
      <c r="D25" s="717"/>
      <c r="E25" s="980"/>
      <c r="F25" s="389"/>
      <c r="G25" s="163"/>
      <c r="H25" s="761"/>
      <c r="I25" s="762"/>
      <c r="J25" s="762"/>
      <c r="K25" s="762"/>
      <c r="L25" s="762"/>
      <c r="M25" s="763"/>
      <c r="N25" s="768"/>
      <c r="O25" s="786"/>
      <c r="P25" s="515">
        <f>SUM($H25:$N25)</f>
        <v>0</v>
      </c>
      <c r="Q25" s="734">
        <f t="shared" si="0"/>
        <v>0</v>
      </c>
      <c r="R25" s="98"/>
      <c r="S25" s="46" t="str">
        <f aca="true" t="shared" si="4" ref="S25:S63">IF(P25&gt;293,"Yes","NO")</f>
        <v>NO</v>
      </c>
      <c r="T25" s="30">
        <f aca="true" t="shared" si="5" ref="T25:T30">IF(S25="yes","M","")</f>
      </c>
      <c r="U25" s="999" t="str">
        <f t="shared" si="1"/>
        <v> </v>
      </c>
    </row>
    <row r="26" spans="2:21" ht="15.75" customHeight="1">
      <c r="B26" s="945" t="s">
        <v>111</v>
      </c>
      <c r="C26" s="275">
        <v>169</v>
      </c>
      <c r="D26" s="697" t="s">
        <v>171</v>
      </c>
      <c r="E26" s="698" t="s">
        <v>43</v>
      </c>
      <c r="F26" s="397" t="s">
        <v>5</v>
      </c>
      <c r="G26" s="147"/>
      <c r="H26" s="764">
        <v>70</v>
      </c>
      <c r="I26" s="759">
        <v>140</v>
      </c>
      <c r="J26" s="759">
        <v>81</v>
      </c>
      <c r="K26" s="759"/>
      <c r="L26" s="759"/>
      <c r="M26" s="760"/>
      <c r="N26" s="769"/>
      <c r="O26" s="787"/>
      <c r="P26" s="514">
        <f>SUM($H26:$N26)</f>
        <v>291</v>
      </c>
      <c r="Q26" s="735">
        <f t="shared" si="0"/>
        <v>30</v>
      </c>
      <c r="R26" s="88"/>
      <c r="S26" s="49" t="str">
        <f>IF(P26&gt;293,"Yes","NO")</f>
        <v>NO</v>
      </c>
      <c r="T26" s="48">
        <f t="shared" si="5"/>
      </c>
      <c r="U26" s="666" t="str">
        <f>IF(P26=0," ",IF(Q26&lt;&gt;30,"ERROR!"," "))</f>
        <v> </v>
      </c>
    </row>
    <row r="27" spans="2:21" ht="15.75" customHeight="1">
      <c r="B27" s="945"/>
      <c r="C27" s="694">
        <v>322</v>
      </c>
      <c r="D27" s="695" t="s">
        <v>69</v>
      </c>
      <c r="E27" s="150" t="s">
        <v>50</v>
      </c>
      <c r="F27" s="390" t="s">
        <v>5</v>
      </c>
      <c r="G27" s="147"/>
      <c r="H27" s="764">
        <v>70</v>
      </c>
      <c r="I27" s="759">
        <v>140</v>
      </c>
      <c r="J27" s="759">
        <v>72</v>
      </c>
      <c r="K27" s="759">
        <v>8</v>
      </c>
      <c r="L27" s="759"/>
      <c r="M27" s="760"/>
      <c r="N27" s="769"/>
      <c r="O27" s="787"/>
      <c r="P27" s="514">
        <f>SUM($H27:$N27)</f>
        <v>290</v>
      </c>
      <c r="Q27" s="735">
        <f>(H27/10)+(I27/10)+(J27/9)+(K27/8)+(L27/7)+(M27/6)+(N27/5)+O27</f>
        <v>30</v>
      </c>
      <c r="R27" s="88"/>
      <c r="S27" s="49" t="str">
        <f>IF(P27&gt;293,"Yes","NO")</f>
        <v>NO</v>
      </c>
      <c r="T27" s="48">
        <f>IF(S27="yes","M","")</f>
      </c>
      <c r="U27" s="666" t="str">
        <f>IF(P27=0," ",IF(Q27&lt;&gt;30,"ERROR!"," "))</f>
        <v> </v>
      </c>
    </row>
    <row r="28" spans="2:21" ht="15.75" customHeight="1">
      <c r="B28" s="945" t="s">
        <v>111</v>
      </c>
      <c r="C28" s="574">
        <v>13</v>
      </c>
      <c r="D28" s="696" t="s">
        <v>66</v>
      </c>
      <c r="E28" s="708" t="s">
        <v>43</v>
      </c>
      <c r="F28" s="390" t="s">
        <v>5</v>
      </c>
      <c r="G28" s="147"/>
      <c r="H28" s="764">
        <v>30</v>
      </c>
      <c r="I28" s="759">
        <v>140</v>
      </c>
      <c r="J28" s="759">
        <v>108</v>
      </c>
      <c r="K28" s="759">
        <v>8</v>
      </c>
      <c r="L28" s="759"/>
      <c r="M28" s="760"/>
      <c r="N28" s="769"/>
      <c r="O28" s="787"/>
      <c r="P28" s="514">
        <f>SUM($H28:$N28)</f>
        <v>286</v>
      </c>
      <c r="Q28" s="735">
        <f t="shared" si="0"/>
        <v>30</v>
      </c>
      <c r="R28" s="88"/>
      <c r="S28" s="49" t="str">
        <f>IF(P28&gt;293,"Yes","NO")</f>
        <v>NO</v>
      </c>
      <c r="T28" s="48">
        <f t="shared" si="5"/>
      </c>
      <c r="U28" s="666" t="str">
        <f>IF(P28=0," ",IF(Q28&lt;&gt;30,"ERROR!"," "))</f>
        <v> </v>
      </c>
    </row>
    <row r="29" spans="2:21" ht="15.75" customHeight="1">
      <c r="B29" s="945" t="s">
        <v>111</v>
      </c>
      <c r="C29" s="694">
        <v>6045</v>
      </c>
      <c r="D29" s="695" t="s">
        <v>317</v>
      </c>
      <c r="E29" s="150" t="s">
        <v>56</v>
      </c>
      <c r="F29" s="390" t="s">
        <v>5</v>
      </c>
      <c r="G29" s="147"/>
      <c r="H29" s="764">
        <v>60</v>
      </c>
      <c r="I29" s="759">
        <v>110</v>
      </c>
      <c r="J29" s="759">
        <v>99</v>
      </c>
      <c r="K29" s="759">
        <v>16</v>
      </c>
      <c r="L29" s="759"/>
      <c r="M29" s="760"/>
      <c r="N29" s="769"/>
      <c r="O29" s="787"/>
      <c r="P29" s="514">
        <f>SUM($H29:$N29)</f>
        <v>285</v>
      </c>
      <c r="Q29" s="735">
        <f t="shared" si="0"/>
        <v>30</v>
      </c>
      <c r="R29" s="88"/>
      <c r="S29" s="49" t="str">
        <f>IF(P29&gt;293,"Yes","NO")</f>
        <v>NO</v>
      </c>
      <c r="T29" s="48">
        <f t="shared" si="5"/>
      </c>
      <c r="U29" s="666" t="str">
        <f>IF(P29=0," ",IF(Q29&lt;&gt;30,"ERROR!"," "))</f>
        <v> </v>
      </c>
    </row>
    <row r="30" spans="2:21" ht="15.75" customHeight="1">
      <c r="B30" s="945" t="s">
        <v>111</v>
      </c>
      <c r="C30" s="275">
        <v>1392</v>
      </c>
      <c r="D30" s="697" t="s">
        <v>102</v>
      </c>
      <c r="E30" s="150" t="s">
        <v>48</v>
      </c>
      <c r="F30" s="390" t="s">
        <v>5</v>
      </c>
      <c r="G30" s="147"/>
      <c r="H30" s="764">
        <v>40</v>
      </c>
      <c r="I30" s="759">
        <v>120</v>
      </c>
      <c r="J30" s="759">
        <v>117</v>
      </c>
      <c r="K30" s="759">
        <v>8</v>
      </c>
      <c r="L30" s="759"/>
      <c r="M30" s="760"/>
      <c r="N30" s="769"/>
      <c r="O30" s="787"/>
      <c r="P30" s="514">
        <f>SUM($H30:$N30)</f>
        <v>285</v>
      </c>
      <c r="Q30" s="735">
        <f t="shared" si="0"/>
        <v>30</v>
      </c>
      <c r="R30" s="88"/>
      <c r="S30" s="49" t="str">
        <f>IF(P30&gt;293,"Yes","NO")</f>
        <v>NO</v>
      </c>
      <c r="T30" s="48">
        <f t="shared" si="5"/>
      </c>
      <c r="U30" s="666" t="str">
        <f>IF(P30=0," ",IF(Q30&lt;&gt;30,"ERROR!"," "))</f>
        <v> </v>
      </c>
    </row>
    <row r="31" spans="2:21" ht="15.75" customHeight="1">
      <c r="B31" s="945" t="s">
        <v>111</v>
      </c>
      <c r="C31" s="275">
        <v>284</v>
      </c>
      <c r="D31" s="697" t="s">
        <v>277</v>
      </c>
      <c r="E31" s="698" t="s">
        <v>46</v>
      </c>
      <c r="F31" s="390" t="s">
        <v>5</v>
      </c>
      <c r="G31" s="147"/>
      <c r="H31" s="764">
        <v>50</v>
      </c>
      <c r="I31" s="759">
        <v>110</v>
      </c>
      <c r="J31" s="759">
        <v>108</v>
      </c>
      <c r="K31" s="759">
        <v>16</v>
      </c>
      <c r="L31" s="759"/>
      <c r="M31" s="760"/>
      <c r="N31" s="769"/>
      <c r="O31" s="787"/>
      <c r="P31" s="514">
        <f>SUM($H31:$N31)</f>
        <v>284</v>
      </c>
      <c r="Q31" s="735">
        <f t="shared" si="0"/>
        <v>30</v>
      </c>
      <c r="R31" s="88"/>
      <c r="S31" s="49" t="str">
        <f t="shared" si="4"/>
        <v>NO</v>
      </c>
      <c r="T31" s="48">
        <f aca="true" t="shared" si="6" ref="T31:T43">IF(S31="yes","M","")</f>
      </c>
      <c r="U31" s="666" t="str">
        <f t="shared" si="1"/>
        <v> </v>
      </c>
    </row>
    <row r="32" spans="2:21" ht="15.75" customHeight="1">
      <c r="B32" s="945"/>
      <c r="C32" s="694">
        <v>1383</v>
      </c>
      <c r="D32" s="695" t="s">
        <v>89</v>
      </c>
      <c r="E32" s="150" t="s">
        <v>51</v>
      </c>
      <c r="F32" s="390" t="s">
        <v>5</v>
      </c>
      <c r="G32" s="147"/>
      <c r="H32" s="764">
        <v>50</v>
      </c>
      <c r="I32" s="759">
        <v>110</v>
      </c>
      <c r="J32" s="759">
        <v>90</v>
      </c>
      <c r="K32" s="759">
        <v>32</v>
      </c>
      <c r="L32" s="759"/>
      <c r="M32" s="760"/>
      <c r="N32" s="769"/>
      <c r="O32" s="787"/>
      <c r="P32" s="514">
        <f>SUM($H32:$N32)</f>
        <v>282</v>
      </c>
      <c r="Q32" s="735">
        <f>(H32/10)+(I32/10)+(J32/9)+(K32/8)+(L32/7)+(M32/6)+(N32/5)+O32</f>
        <v>30</v>
      </c>
      <c r="R32" s="88"/>
      <c r="S32" s="49" t="str">
        <f>IF(P32&gt;293,"Yes","NO")</f>
        <v>NO</v>
      </c>
      <c r="T32" s="48">
        <f>IF(S32="yes","M","")</f>
      </c>
      <c r="U32" s="666" t="str">
        <f>IF(P32=0," ",IF(Q32&lt;&gt;30,"ERROR!"," "))</f>
        <v> </v>
      </c>
    </row>
    <row r="33" spans="2:21" ht="15.75" customHeight="1">
      <c r="B33" s="945" t="s">
        <v>111</v>
      </c>
      <c r="C33" s="275">
        <v>19</v>
      </c>
      <c r="D33" s="697" t="s">
        <v>410</v>
      </c>
      <c r="E33" s="698" t="s">
        <v>43</v>
      </c>
      <c r="F33" s="390" t="s">
        <v>5</v>
      </c>
      <c r="G33" s="147"/>
      <c r="H33" s="764">
        <v>40</v>
      </c>
      <c r="I33" s="759">
        <v>100</v>
      </c>
      <c r="J33" s="759">
        <v>108</v>
      </c>
      <c r="K33" s="759">
        <v>32</v>
      </c>
      <c r="L33" s="759"/>
      <c r="M33" s="760"/>
      <c r="N33" s="769"/>
      <c r="O33" s="787"/>
      <c r="P33" s="514">
        <f>SUM($H33:$N33)</f>
        <v>280</v>
      </c>
      <c r="Q33" s="735">
        <f t="shared" si="0"/>
        <v>30</v>
      </c>
      <c r="R33" s="88"/>
      <c r="S33" s="49" t="str">
        <f t="shared" si="4"/>
        <v>NO</v>
      </c>
      <c r="T33" s="48">
        <f t="shared" si="6"/>
      </c>
      <c r="U33" s="666" t="str">
        <f t="shared" si="1"/>
        <v> </v>
      </c>
    </row>
    <row r="34" spans="2:21" ht="15.75" customHeight="1">
      <c r="B34" s="945" t="s">
        <v>111</v>
      </c>
      <c r="C34" s="275">
        <v>1465</v>
      </c>
      <c r="D34" s="697" t="s">
        <v>253</v>
      </c>
      <c r="E34" s="698" t="s">
        <v>51</v>
      </c>
      <c r="F34" s="390" t="s">
        <v>5</v>
      </c>
      <c r="G34" s="147"/>
      <c r="H34" s="764">
        <v>30</v>
      </c>
      <c r="I34" s="759">
        <v>80</v>
      </c>
      <c r="J34" s="759">
        <v>162</v>
      </c>
      <c r="K34" s="759">
        <v>8</v>
      </c>
      <c r="L34" s="759"/>
      <c r="M34" s="760"/>
      <c r="N34" s="769"/>
      <c r="O34" s="787"/>
      <c r="P34" s="514">
        <f>SUM($H34:$N34)</f>
        <v>280</v>
      </c>
      <c r="Q34" s="735">
        <f t="shared" si="0"/>
        <v>30</v>
      </c>
      <c r="R34" s="88"/>
      <c r="S34" s="49" t="str">
        <f t="shared" si="4"/>
        <v>NO</v>
      </c>
      <c r="T34" s="48">
        <f t="shared" si="6"/>
      </c>
      <c r="U34" s="666" t="str">
        <f t="shared" si="1"/>
        <v> </v>
      </c>
    </row>
    <row r="35" spans="2:21" ht="15.75" customHeight="1">
      <c r="B35" s="945"/>
      <c r="C35" s="275">
        <v>1569</v>
      </c>
      <c r="D35" s="697" t="s">
        <v>68</v>
      </c>
      <c r="E35" s="150" t="s">
        <v>48</v>
      </c>
      <c r="F35" s="390" t="s">
        <v>5</v>
      </c>
      <c r="G35" s="147"/>
      <c r="H35" s="764">
        <v>10</v>
      </c>
      <c r="I35" s="759">
        <v>130</v>
      </c>
      <c r="J35" s="759">
        <v>108</v>
      </c>
      <c r="K35" s="759">
        <v>32</v>
      </c>
      <c r="L35" s="759"/>
      <c r="M35" s="760"/>
      <c r="N35" s="769"/>
      <c r="O35" s="787"/>
      <c r="P35" s="514">
        <f>SUM($H35:$N35)</f>
        <v>280</v>
      </c>
      <c r="Q35" s="735">
        <f t="shared" si="0"/>
        <v>30</v>
      </c>
      <c r="R35" s="88"/>
      <c r="S35" s="49" t="str">
        <f>IF(P35&gt;293,"Yes","NO")</f>
        <v>NO</v>
      </c>
      <c r="T35" s="48">
        <f>IF(S35="yes","M","")</f>
      </c>
      <c r="U35" s="666" t="str">
        <f>IF(P35=0," ",IF(Q35&lt;&gt;30,"ERROR!"," "))</f>
        <v> </v>
      </c>
    </row>
    <row r="36" spans="2:21" ht="15.75" customHeight="1">
      <c r="B36" s="945" t="s">
        <v>111</v>
      </c>
      <c r="C36" s="275">
        <v>506</v>
      </c>
      <c r="D36" s="697" t="s">
        <v>293</v>
      </c>
      <c r="E36" s="150" t="s">
        <v>46</v>
      </c>
      <c r="F36" s="390" t="s">
        <v>5</v>
      </c>
      <c r="G36" s="147"/>
      <c r="H36" s="764">
        <v>30</v>
      </c>
      <c r="I36" s="759">
        <v>90</v>
      </c>
      <c r="J36" s="759">
        <v>117</v>
      </c>
      <c r="K36" s="759">
        <v>24</v>
      </c>
      <c r="L36" s="759">
        <v>14</v>
      </c>
      <c r="M36" s="760"/>
      <c r="N36" s="769"/>
      <c r="O36" s="787"/>
      <c r="P36" s="514">
        <f>SUM($H36:$N36)</f>
        <v>275</v>
      </c>
      <c r="Q36" s="735">
        <f t="shared" si="0"/>
        <v>30</v>
      </c>
      <c r="R36" s="88"/>
      <c r="S36" s="49" t="str">
        <f t="shared" si="4"/>
        <v>NO</v>
      </c>
      <c r="T36" s="48">
        <f t="shared" si="6"/>
      </c>
      <c r="U36" s="666" t="str">
        <f t="shared" si="1"/>
        <v> </v>
      </c>
    </row>
    <row r="37" spans="2:21" ht="15.75" customHeight="1">
      <c r="B37" s="945" t="s">
        <v>111</v>
      </c>
      <c r="C37" s="705">
        <v>2138</v>
      </c>
      <c r="D37" s="695" t="s">
        <v>257</v>
      </c>
      <c r="E37" s="150" t="s">
        <v>46</v>
      </c>
      <c r="F37" s="390" t="s">
        <v>5</v>
      </c>
      <c r="G37" s="147"/>
      <c r="H37" s="764">
        <v>30</v>
      </c>
      <c r="I37" s="759">
        <v>90</v>
      </c>
      <c r="J37" s="759">
        <v>108</v>
      </c>
      <c r="K37" s="759">
        <v>40</v>
      </c>
      <c r="L37" s="759">
        <v>0</v>
      </c>
      <c r="M37" s="760">
        <v>6</v>
      </c>
      <c r="N37" s="769"/>
      <c r="O37" s="787"/>
      <c r="P37" s="514">
        <f>SUM($H37:$N37)</f>
        <v>274</v>
      </c>
      <c r="Q37" s="735">
        <f t="shared" si="0"/>
        <v>30</v>
      </c>
      <c r="R37" s="88"/>
      <c r="S37" s="49" t="str">
        <f t="shared" si="4"/>
        <v>NO</v>
      </c>
      <c r="T37" s="48">
        <f t="shared" si="6"/>
      </c>
      <c r="U37" s="666" t="str">
        <f t="shared" si="1"/>
        <v> </v>
      </c>
    </row>
    <row r="38" spans="2:21" ht="15.75" customHeight="1">
      <c r="B38" s="945" t="s">
        <v>111</v>
      </c>
      <c r="C38" s="275">
        <v>6035</v>
      </c>
      <c r="D38" s="697" t="s">
        <v>314</v>
      </c>
      <c r="E38" s="698" t="s">
        <v>56</v>
      </c>
      <c r="F38" s="390" t="s">
        <v>5</v>
      </c>
      <c r="G38" s="147"/>
      <c r="H38" s="764">
        <v>30</v>
      </c>
      <c r="I38" s="759">
        <v>100</v>
      </c>
      <c r="J38" s="759">
        <v>81</v>
      </c>
      <c r="K38" s="759">
        <v>48</v>
      </c>
      <c r="L38" s="759">
        <v>14</v>
      </c>
      <c r="M38" s="760"/>
      <c r="N38" s="769"/>
      <c r="O38" s="787"/>
      <c r="P38" s="514">
        <f>SUM($H38:$N38)</f>
        <v>273</v>
      </c>
      <c r="Q38" s="735">
        <f t="shared" si="0"/>
        <v>30</v>
      </c>
      <c r="R38" s="88"/>
      <c r="S38" s="49" t="str">
        <f>IF(P38&gt;293,"Yes","NO")</f>
        <v>NO</v>
      </c>
      <c r="T38" s="48">
        <f>IF(S38="yes","M","")</f>
      </c>
      <c r="U38" s="666" t="str">
        <f>IF(P38=0," ",IF(Q38&lt;&gt;30,"ERROR!"," "))</f>
        <v> </v>
      </c>
    </row>
    <row r="39" spans="2:21" ht="15.75" customHeight="1">
      <c r="B39" s="945" t="s">
        <v>111</v>
      </c>
      <c r="C39" s="276">
        <v>1620</v>
      </c>
      <c r="D39" s="1228" t="s">
        <v>94</v>
      </c>
      <c r="E39" s="146" t="s">
        <v>42</v>
      </c>
      <c r="F39" s="390" t="s">
        <v>5</v>
      </c>
      <c r="G39" s="147"/>
      <c r="H39" s="764">
        <v>30</v>
      </c>
      <c r="I39" s="759">
        <v>50</v>
      </c>
      <c r="J39" s="759">
        <v>144</v>
      </c>
      <c r="K39" s="759">
        <v>48</v>
      </c>
      <c r="L39" s="759"/>
      <c r="M39" s="760"/>
      <c r="N39" s="769"/>
      <c r="O39" s="787"/>
      <c r="P39" s="514">
        <f>SUM($H39:$N39)</f>
        <v>272</v>
      </c>
      <c r="Q39" s="735">
        <f t="shared" si="0"/>
        <v>30</v>
      </c>
      <c r="R39" s="88"/>
      <c r="S39" s="49" t="str">
        <f t="shared" si="4"/>
        <v>NO</v>
      </c>
      <c r="T39" s="48">
        <f t="shared" si="6"/>
      </c>
      <c r="U39" s="666" t="str">
        <f t="shared" si="1"/>
        <v> </v>
      </c>
    </row>
    <row r="40" spans="2:21" ht="15.75" customHeight="1">
      <c r="B40" s="945" t="s">
        <v>111</v>
      </c>
      <c r="C40" s="275">
        <v>1287</v>
      </c>
      <c r="D40" s="697" t="s">
        <v>251</v>
      </c>
      <c r="E40" s="150" t="s">
        <v>43</v>
      </c>
      <c r="F40" s="390" t="s">
        <v>5</v>
      </c>
      <c r="G40" s="147"/>
      <c r="H40" s="764">
        <v>90</v>
      </c>
      <c r="I40" s="759">
        <v>120</v>
      </c>
      <c r="J40" s="759">
        <v>45</v>
      </c>
      <c r="K40" s="759">
        <v>16</v>
      </c>
      <c r="L40" s="759"/>
      <c r="M40" s="760"/>
      <c r="N40" s="769"/>
      <c r="O40" s="787">
        <v>2</v>
      </c>
      <c r="P40" s="514">
        <f>SUM($H40:$N40)</f>
        <v>271</v>
      </c>
      <c r="Q40" s="735">
        <f t="shared" si="0"/>
        <v>30</v>
      </c>
      <c r="R40" s="88"/>
      <c r="S40" s="49" t="str">
        <f>IF(P40&gt;293,"Yes","NO")</f>
        <v>NO</v>
      </c>
      <c r="T40" s="48">
        <f>IF(S40="yes","M","")</f>
      </c>
      <c r="U40" s="666" t="str">
        <f>IF(P40=0," ",IF(Q40&lt;&gt;30,"ERROR!"," "))</f>
        <v> </v>
      </c>
    </row>
    <row r="41" spans="2:21" ht="15.75" customHeight="1">
      <c r="B41" s="945"/>
      <c r="C41" s="277">
        <v>709</v>
      </c>
      <c r="D41" s="699" t="s">
        <v>288</v>
      </c>
      <c r="E41" s="147" t="s">
        <v>46</v>
      </c>
      <c r="F41" s="390" t="s">
        <v>5</v>
      </c>
      <c r="G41" s="147"/>
      <c r="H41" s="764">
        <v>20</v>
      </c>
      <c r="I41" s="759">
        <v>30</v>
      </c>
      <c r="J41" s="759">
        <v>117</v>
      </c>
      <c r="K41" s="759">
        <v>64</v>
      </c>
      <c r="L41" s="759">
        <v>14</v>
      </c>
      <c r="M41" s="760">
        <v>12</v>
      </c>
      <c r="N41" s="769"/>
      <c r="O41" s="787"/>
      <c r="P41" s="514">
        <f>SUM($H41:$N41)</f>
        <v>257</v>
      </c>
      <c r="Q41" s="735">
        <f>(H41/10)+(I41/10)+(J41/9)+(K41/8)+(L41/7)+(M41/6)+(N41/5)+O41</f>
        <v>30</v>
      </c>
      <c r="R41" s="88"/>
      <c r="S41" s="49" t="str">
        <f>IF(P41&gt;293,"Yes","NO")</f>
        <v>NO</v>
      </c>
      <c r="T41" s="48">
        <f>IF(S41="yes","M","")</f>
      </c>
      <c r="U41" s="666" t="str">
        <f>IF(P41=0," ",IF(Q41&lt;&gt;30,"ERROR!"," "))</f>
        <v> </v>
      </c>
    </row>
    <row r="42" spans="2:21" ht="15.75" customHeight="1" thickBot="1">
      <c r="B42" s="945"/>
      <c r="C42" s="715">
        <v>2101</v>
      </c>
      <c r="D42" s="702" t="s">
        <v>390</v>
      </c>
      <c r="E42" s="166" t="s">
        <v>42</v>
      </c>
      <c r="F42" s="388" t="s">
        <v>5</v>
      </c>
      <c r="G42" s="166"/>
      <c r="H42" s="765">
        <v>10</v>
      </c>
      <c r="I42" s="766">
        <v>50</v>
      </c>
      <c r="J42" s="766">
        <v>108</v>
      </c>
      <c r="K42" s="766">
        <v>24</v>
      </c>
      <c r="L42" s="766">
        <v>35</v>
      </c>
      <c r="M42" s="767"/>
      <c r="N42" s="770"/>
      <c r="O42" s="788">
        <v>4</v>
      </c>
      <c r="P42" s="516">
        <f>SUM($H42:$N42)</f>
        <v>227</v>
      </c>
      <c r="Q42" s="735">
        <f aca="true" t="shared" si="7" ref="Q42:Q74">(H42/10)+(I42/10)+(J42/9)+(K42/8)+(L42/7)+(M42/6)+(N42/5)+O42</f>
        <v>30</v>
      </c>
      <c r="R42" s="88"/>
      <c r="S42" s="49" t="str">
        <f>IF(P42&gt;293,"Yes","NO")</f>
        <v>NO</v>
      </c>
      <c r="T42" s="48">
        <f>IF(S42="yes","M","")</f>
      </c>
      <c r="U42" s="666" t="str">
        <f>IF(P42=0," ",IF(Q42&lt;&gt;30,"ERROR!"," "))</f>
        <v> </v>
      </c>
    </row>
    <row r="43" spans="2:21" ht="15.75" customHeight="1" hidden="1" thickBot="1">
      <c r="B43" s="945" t="s">
        <v>111</v>
      </c>
      <c r="C43" s="1560">
        <v>1041</v>
      </c>
      <c r="D43" s="1561" t="s">
        <v>108</v>
      </c>
      <c r="E43" s="161" t="s">
        <v>48</v>
      </c>
      <c r="F43" s="391" t="s">
        <v>5</v>
      </c>
      <c r="G43" s="161"/>
      <c r="H43" s="1606"/>
      <c r="I43" s="1607"/>
      <c r="J43" s="1607"/>
      <c r="K43" s="1607"/>
      <c r="L43" s="1607"/>
      <c r="M43" s="1608"/>
      <c r="N43" s="1609"/>
      <c r="O43" s="1610"/>
      <c r="P43" s="518">
        <f>SUM($H43:$N43)</f>
        <v>0</v>
      </c>
      <c r="Q43" s="738">
        <f t="shared" si="7"/>
        <v>0</v>
      </c>
      <c r="R43" s="79"/>
      <c r="S43" s="1243" t="str">
        <f t="shared" si="4"/>
        <v>NO</v>
      </c>
      <c r="T43" s="17">
        <f t="shared" si="6"/>
      </c>
      <c r="U43" s="667" t="str">
        <f t="shared" si="1"/>
        <v> </v>
      </c>
    </row>
    <row r="44" spans="2:21" ht="15.75" customHeight="1">
      <c r="B44" s="945" t="s">
        <v>111</v>
      </c>
      <c r="C44" s="694">
        <v>1661</v>
      </c>
      <c r="D44" s="695" t="s">
        <v>109</v>
      </c>
      <c r="E44" s="150" t="s">
        <v>42</v>
      </c>
      <c r="F44" s="397" t="s">
        <v>6</v>
      </c>
      <c r="G44" s="150"/>
      <c r="H44" s="764">
        <v>70</v>
      </c>
      <c r="I44" s="759">
        <v>120</v>
      </c>
      <c r="J44" s="759">
        <v>90</v>
      </c>
      <c r="K44" s="759">
        <v>8</v>
      </c>
      <c r="L44" s="759"/>
      <c r="M44" s="760"/>
      <c r="N44" s="769"/>
      <c r="O44" s="787"/>
      <c r="P44" s="514">
        <f>SUM($H44:$N44)</f>
        <v>288</v>
      </c>
      <c r="Q44" s="735">
        <f t="shared" si="7"/>
        <v>30</v>
      </c>
      <c r="R44" s="89"/>
      <c r="S44" s="143" t="str">
        <f t="shared" si="4"/>
        <v>NO</v>
      </c>
      <c r="T44" s="48"/>
      <c r="U44" s="666" t="str">
        <f t="shared" si="1"/>
        <v> </v>
      </c>
    </row>
    <row r="45" spans="2:21" ht="15.75" customHeight="1">
      <c r="B45" s="945" t="s">
        <v>111</v>
      </c>
      <c r="C45" s="694">
        <v>1798</v>
      </c>
      <c r="D45" s="695" t="s">
        <v>101</v>
      </c>
      <c r="E45" s="150" t="s">
        <v>43</v>
      </c>
      <c r="F45" s="390" t="s">
        <v>6</v>
      </c>
      <c r="G45" s="147"/>
      <c r="H45" s="764">
        <v>110</v>
      </c>
      <c r="I45" s="759">
        <v>80</v>
      </c>
      <c r="J45" s="759">
        <v>81</v>
      </c>
      <c r="K45" s="759">
        <v>16</v>
      </c>
      <c r="L45" s="759"/>
      <c r="M45" s="760"/>
      <c r="N45" s="769"/>
      <c r="O45" s="787"/>
      <c r="P45" s="514">
        <f>SUM($H45:$N45)</f>
        <v>287</v>
      </c>
      <c r="Q45" s="735">
        <f>(H45/10)+(I45/10)+(J45/9)+(K45/8)+(L45/7)+(M45/6)+(N45/5)+O45</f>
        <v>30</v>
      </c>
      <c r="R45" s="88"/>
      <c r="S45" s="143" t="str">
        <f>IF(P45&gt;293,"Yes","NO")</f>
        <v>NO</v>
      </c>
      <c r="T45" s="48"/>
      <c r="U45" s="666" t="str">
        <f>IF(P45=0," ",IF(Q45&lt;&gt;30,"ERROR!"," "))</f>
        <v> </v>
      </c>
    </row>
    <row r="46" spans="2:21" ht="15.75" customHeight="1">
      <c r="B46" s="945" t="s">
        <v>111</v>
      </c>
      <c r="C46" s="275">
        <v>1128</v>
      </c>
      <c r="D46" s="697" t="s">
        <v>310</v>
      </c>
      <c r="E46" s="698" t="s">
        <v>43</v>
      </c>
      <c r="F46" s="390" t="s">
        <v>6</v>
      </c>
      <c r="G46" s="147"/>
      <c r="H46" s="764">
        <v>80</v>
      </c>
      <c r="I46" s="759">
        <v>90</v>
      </c>
      <c r="J46" s="759">
        <v>117</v>
      </c>
      <c r="K46" s="759"/>
      <c r="L46" s="759"/>
      <c r="M46" s="760"/>
      <c r="N46" s="769"/>
      <c r="O46" s="787"/>
      <c r="P46" s="514">
        <f>SUM($H46:$N46)</f>
        <v>287</v>
      </c>
      <c r="Q46" s="735">
        <f>(H46/10)+(I46/10)+(J46/9)+(K46/8)+(L46/7)+(M46/6)+(N46/5)+O46</f>
        <v>30</v>
      </c>
      <c r="R46" s="88"/>
      <c r="S46" s="143" t="str">
        <f>IF(P46&gt;293,"Yes","NO")</f>
        <v>NO</v>
      </c>
      <c r="T46" s="48">
        <f>IF(S46="yes","M","")</f>
      </c>
      <c r="U46" s="666" t="str">
        <f>IF(P46=0," ",IF(Q46&lt;&gt;30,"ERROR!"," "))</f>
        <v> </v>
      </c>
    </row>
    <row r="47" spans="2:21" ht="15.75" customHeight="1">
      <c r="B47" s="945" t="s">
        <v>111</v>
      </c>
      <c r="C47" s="694">
        <v>1783</v>
      </c>
      <c r="D47" s="695" t="s">
        <v>382</v>
      </c>
      <c r="E47" s="150" t="s">
        <v>48</v>
      </c>
      <c r="F47" s="390" t="s">
        <v>6</v>
      </c>
      <c r="G47" s="147"/>
      <c r="H47" s="764">
        <v>30</v>
      </c>
      <c r="I47" s="759">
        <v>170</v>
      </c>
      <c r="J47" s="759">
        <v>63</v>
      </c>
      <c r="K47" s="759">
        <v>24</v>
      </c>
      <c r="L47" s="759"/>
      <c r="M47" s="760"/>
      <c r="N47" s="769"/>
      <c r="O47" s="787"/>
      <c r="P47" s="514">
        <f>SUM($H47:$N47)</f>
        <v>287</v>
      </c>
      <c r="Q47" s="735">
        <f t="shared" si="7"/>
        <v>30</v>
      </c>
      <c r="R47" s="88"/>
      <c r="S47" s="143" t="str">
        <f t="shared" si="4"/>
        <v>NO</v>
      </c>
      <c r="T47" s="48"/>
      <c r="U47" s="666" t="str">
        <f t="shared" si="1"/>
        <v> </v>
      </c>
    </row>
    <row r="48" spans="2:21" ht="15.75" customHeight="1">
      <c r="B48" s="945" t="s">
        <v>111</v>
      </c>
      <c r="C48" s="275">
        <v>1476</v>
      </c>
      <c r="D48" s="697" t="s">
        <v>90</v>
      </c>
      <c r="E48" s="150" t="s">
        <v>43</v>
      </c>
      <c r="F48" s="390" t="s">
        <v>6</v>
      </c>
      <c r="G48" s="147"/>
      <c r="H48" s="764">
        <v>70</v>
      </c>
      <c r="I48" s="759">
        <v>100</v>
      </c>
      <c r="J48" s="759">
        <v>99</v>
      </c>
      <c r="K48" s="759">
        <v>16</v>
      </c>
      <c r="L48" s="759"/>
      <c r="M48" s="760"/>
      <c r="N48" s="769"/>
      <c r="O48" s="787"/>
      <c r="P48" s="514">
        <f>SUM($H48:$N48)</f>
        <v>285</v>
      </c>
      <c r="Q48" s="735">
        <f>(H48/10)+(I48/10)+(J48/9)+(K48/8)+(L48/7)+(M48/6)+(N48/5)+O48</f>
        <v>30</v>
      </c>
      <c r="R48" s="88"/>
      <c r="S48" s="143" t="str">
        <f>IF(P48&gt;293,"Yes","NO")</f>
        <v>NO</v>
      </c>
      <c r="T48" s="48"/>
      <c r="U48" s="666" t="str">
        <f>IF(P48=0," ",IF(Q48&lt;&gt;30,"ERROR!"," "))</f>
        <v> </v>
      </c>
    </row>
    <row r="49" spans="2:21" ht="15.75" customHeight="1">
      <c r="B49" s="945" t="s">
        <v>111</v>
      </c>
      <c r="C49" s="275">
        <v>1281</v>
      </c>
      <c r="D49" s="697" t="s">
        <v>193</v>
      </c>
      <c r="E49" s="698" t="s">
        <v>43</v>
      </c>
      <c r="F49" s="390" t="s">
        <v>6</v>
      </c>
      <c r="G49" s="147"/>
      <c r="H49" s="764">
        <v>60</v>
      </c>
      <c r="I49" s="759">
        <v>80</v>
      </c>
      <c r="J49" s="759">
        <v>126</v>
      </c>
      <c r="K49" s="759">
        <v>16</v>
      </c>
      <c r="L49" s="759"/>
      <c r="M49" s="760"/>
      <c r="N49" s="769"/>
      <c r="O49" s="787"/>
      <c r="P49" s="514">
        <f>SUM($H49:$N49)</f>
        <v>282</v>
      </c>
      <c r="Q49" s="735">
        <f t="shared" si="7"/>
        <v>30</v>
      </c>
      <c r="R49" s="88"/>
      <c r="S49" s="143" t="str">
        <f t="shared" si="4"/>
        <v>NO</v>
      </c>
      <c r="T49" s="48"/>
      <c r="U49" s="666" t="str">
        <f t="shared" si="1"/>
        <v> </v>
      </c>
    </row>
    <row r="50" spans="2:21" ht="15.75" customHeight="1">
      <c r="B50" s="945" t="s">
        <v>111</v>
      </c>
      <c r="C50" s="275">
        <v>6044</v>
      </c>
      <c r="D50" s="697" t="s">
        <v>316</v>
      </c>
      <c r="E50" s="698" t="s">
        <v>56</v>
      </c>
      <c r="F50" s="390" t="s">
        <v>6</v>
      </c>
      <c r="G50" s="147"/>
      <c r="H50" s="764">
        <v>60</v>
      </c>
      <c r="I50" s="759">
        <v>90</v>
      </c>
      <c r="J50" s="759">
        <v>99</v>
      </c>
      <c r="K50" s="759">
        <v>32</v>
      </c>
      <c r="L50" s="759"/>
      <c r="M50" s="760"/>
      <c r="N50" s="769"/>
      <c r="O50" s="787"/>
      <c r="P50" s="514">
        <f>SUM($H50:$N50)</f>
        <v>281</v>
      </c>
      <c r="Q50" s="741">
        <f t="shared" si="7"/>
        <v>30</v>
      </c>
      <c r="R50" s="88"/>
      <c r="S50" s="143" t="str">
        <f>IF(P50&gt;293,"Yes","NO")</f>
        <v>NO</v>
      </c>
      <c r="T50" s="48"/>
      <c r="U50" s="666" t="str">
        <f>IF(P50=0," ",IF(Q50&lt;&gt;30,"ERROR!"," "))</f>
        <v> </v>
      </c>
    </row>
    <row r="51" spans="2:21" ht="15.75" customHeight="1">
      <c r="B51" s="945" t="s">
        <v>111</v>
      </c>
      <c r="C51" s="275">
        <v>1233</v>
      </c>
      <c r="D51" s="697" t="s">
        <v>234</v>
      </c>
      <c r="E51" s="698" t="s">
        <v>45</v>
      </c>
      <c r="F51" s="390" t="s">
        <v>6</v>
      </c>
      <c r="G51" s="147"/>
      <c r="H51" s="764">
        <v>40</v>
      </c>
      <c r="I51" s="759">
        <v>80</v>
      </c>
      <c r="J51" s="759">
        <v>153</v>
      </c>
      <c r="K51" s="759">
        <v>8</v>
      </c>
      <c r="L51" s="759"/>
      <c r="M51" s="760"/>
      <c r="N51" s="769"/>
      <c r="O51" s="787"/>
      <c r="P51" s="514">
        <f>SUM($H51:$N51)</f>
        <v>281</v>
      </c>
      <c r="Q51" s="735">
        <f t="shared" si="7"/>
        <v>30</v>
      </c>
      <c r="R51" s="88"/>
      <c r="S51" s="143" t="str">
        <f t="shared" si="4"/>
        <v>NO</v>
      </c>
      <c r="T51" s="48"/>
      <c r="U51" s="666" t="str">
        <f t="shared" si="1"/>
        <v> </v>
      </c>
    </row>
    <row r="52" spans="2:21" ht="15.75" customHeight="1">
      <c r="B52" s="945" t="s">
        <v>111</v>
      </c>
      <c r="C52" s="275">
        <v>1277</v>
      </c>
      <c r="D52" s="697" t="s">
        <v>255</v>
      </c>
      <c r="E52" s="150" t="s">
        <v>45</v>
      </c>
      <c r="F52" s="390" t="s">
        <v>6</v>
      </c>
      <c r="G52" s="147"/>
      <c r="H52" s="764">
        <v>20</v>
      </c>
      <c r="I52" s="759">
        <v>110</v>
      </c>
      <c r="J52" s="759">
        <v>99</v>
      </c>
      <c r="K52" s="759">
        <v>48</v>
      </c>
      <c r="L52" s="759"/>
      <c r="M52" s="760"/>
      <c r="N52" s="769"/>
      <c r="O52" s="787"/>
      <c r="P52" s="514">
        <f>SUM($H52:$N52)</f>
        <v>277</v>
      </c>
      <c r="Q52" s="735">
        <f t="shared" si="7"/>
        <v>30</v>
      </c>
      <c r="R52" s="88"/>
      <c r="S52" s="143" t="str">
        <f t="shared" si="4"/>
        <v>NO</v>
      </c>
      <c r="T52" s="48"/>
      <c r="U52" s="666" t="str">
        <f t="shared" si="1"/>
        <v> </v>
      </c>
    </row>
    <row r="53" spans="2:21" ht="15.75" customHeight="1">
      <c r="B53" s="945" t="s">
        <v>111</v>
      </c>
      <c r="C53" s="275">
        <v>3623</v>
      </c>
      <c r="D53" s="697" t="s">
        <v>261</v>
      </c>
      <c r="E53" s="698" t="s">
        <v>43</v>
      </c>
      <c r="F53" s="390" t="s">
        <v>6</v>
      </c>
      <c r="G53" s="147"/>
      <c r="H53" s="764">
        <v>60</v>
      </c>
      <c r="I53" s="759">
        <v>120</v>
      </c>
      <c r="J53" s="759">
        <v>81</v>
      </c>
      <c r="K53" s="759">
        <v>8</v>
      </c>
      <c r="L53" s="759">
        <v>7</v>
      </c>
      <c r="M53" s="760"/>
      <c r="N53" s="769"/>
      <c r="O53" s="787">
        <v>1</v>
      </c>
      <c r="P53" s="514">
        <f>SUM($H53:$N53)</f>
        <v>276</v>
      </c>
      <c r="Q53" s="735">
        <f t="shared" si="7"/>
        <v>30</v>
      </c>
      <c r="R53" s="88"/>
      <c r="S53" s="143" t="str">
        <f t="shared" si="4"/>
        <v>NO</v>
      </c>
      <c r="T53" s="48"/>
      <c r="U53" s="666" t="str">
        <f t="shared" si="1"/>
        <v> </v>
      </c>
    </row>
    <row r="54" spans="2:21" ht="15.75" customHeight="1">
      <c r="B54" s="945" t="s">
        <v>111</v>
      </c>
      <c r="C54" s="275">
        <v>1268</v>
      </c>
      <c r="D54" s="697" t="s">
        <v>195</v>
      </c>
      <c r="E54" s="150" t="s">
        <v>46</v>
      </c>
      <c r="F54" s="390" t="s">
        <v>6</v>
      </c>
      <c r="G54" s="147"/>
      <c r="H54" s="764">
        <v>50</v>
      </c>
      <c r="I54" s="759">
        <v>50</v>
      </c>
      <c r="J54" s="759">
        <v>144</v>
      </c>
      <c r="K54" s="759">
        <v>24</v>
      </c>
      <c r="L54" s="759">
        <v>7</v>
      </c>
      <c r="M54" s="760"/>
      <c r="N54" s="769"/>
      <c r="O54" s="787"/>
      <c r="P54" s="514">
        <f>SUM($H54:$N54)</f>
        <v>275</v>
      </c>
      <c r="Q54" s="735">
        <f t="shared" si="7"/>
        <v>30</v>
      </c>
      <c r="R54" s="88"/>
      <c r="S54" s="143" t="str">
        <f t="shared" si="4"/>
        <v>NO</v>
      </c>
      <c r="T54" s="48"/>
      <c r="U54" s="666" t="str">
        <f t="shared" si="1"/>
        <v> </v>
      </c>
    </row>
    <row r="55" spans="2:21" ht="15.75" customHeight="1">
      <c r="B55" s="945" t="s">
        <v>111</v>
      </c>
      <c r="C55" s="275">
        <v>2105</v>
      </c>
      <c r="D55" s="697" t="s">
        <v>235</v>
      </c>
      <c r="E55" s="150" t="s">
        <v>45</v>
      </c>
      <c r="F55" s="390" t="s">
        <v>6</v>
      </c>
      <c r="G55" s="147"/>
      <c r="H55" s="764">
        <v>50</v>
      </c>
      <c r="I55" s="759">
        <v>100</v>
      </c>
      <c r="J55" s="759">
        <v>90</v>
      </c>
      <c r="K55" s="759">
        <v>32</v>
      </c>
      <c r="L55" s="759"/>
      <c r="M55" s="760"/>
      <c r="N55" s="769"/>
      <c r="O55" s="787">
        <v>1</v>
      </c>
      <c r="P55" s="514">
        <f>SUM($H55:$N55)</f>
        <v>272</v>
      </c>
      <c r="Q55" s="735">
        <f t="shared" si="7"/>
        <v>30</v>
      </c>
      <c r="R55" s="88"/>
      <c r="S55" s="143" t="str">
        <f>IF(P55&gt;293,"Yes","NO")</f>
        <v>NO</v>
      </c>
      <c r="T55" s="48"/>
      <c r="U55" s="666" t="str">
        <f>IF(P55=0," ",IF(Q55&lt;&gt;30,"ERROR!"," "))</f>
        <v> </v>
      </c>
    </row>
    <row r="56" spans="2:21" ht="15.75" customHeight="1">
      <c r="B56" s="945" t="s">
        <v>111</v>
      </c>
      <c r="C56" s="275">
        <v>2144</v>
      </c>
      <c r="D56" s="697" t="s">
        <v>202</v>
      </c>
      <c r="E56" s="698" t="s">
        <v>51</v>
      </c>
      <c r="F56" s="390" t="s">
        <v>6</v>
      </c>
      <c r="G56" s="147"/>
      <c r="H56" s="764">
        <v>0</v>
      </c>
      <c r="I56" s="759">
        <v>100</v>
      </c>
      <c r="J56" s="759">
        <v>126</v>
      </c>
      <c r="K56" s="759">
        <v>32</v>
      </c>
      <c r="L56" s="759">
        <v>14</v>
      </c>
      <c r="M56" s="760"/>
      <c r="N56" s="769"/>
      <c r="O56" s="787"/>
      <c r="P56" s="514">
        <f>SUM($H56:$N56)</f>
        <v>272</v>
      </c>
      <c r="Q56" s="735">
        <f t="shared" si="7"/>
        <v>30</v>
      </c>
      <c r="R56" s="88"/>
      <c r="S56" s="143" t="str">
        <f>IF(P56&gt;293,"Yes","NO")</f>
        <v>NO</v>
      </c>
      <c r="T56" s="48"/>
      <c r="U56" s="666" t="str">
        <f>IF(P56=0," ",IF(Q56&lt;&gt;30,"ERROR!"," "))</f>
        <v> </v>
      </c>
    </row>
    <row r="57" spans="2:21" ht="15.75" customHeight="1">
      <c r="B57" s="945" t="s">
        <v>111</v>
      </c>
      <c r="C57" s="694">
        <v>1809</v>
      </c>
      <c r="D57" s="695" t="s">
        <v>285</v>
      </c>
      <c r="E57" s="150" t="s">
        <v>46</v>
      </c>
      <c r="F57" s="390" t="s">
        <v>6</v>
      </c>
      <c r="G57" s="147"/>
      <c r="H57" s="764">
        <v>30</v>
      </c>
      <c r="I57" s="759">
        <v>60</v>
      </c>
      <c r="J57" s="759">
        <v>135</v>
      </c>
      <c r="K57" s="759">
        <v>40</v>
      </c>
      <c r="L57" s="759">
        <v>7</v>
      </c>
      <c r="M57" s="760"/>
      <c r="N57" s="769"/>
      <c r="O57" s="787"/>
      <c r="P57" s="514">
        <f>SUM($H57:$N57)</f>
        <v>272</v>
      </c>
      <c r="Q57" s="735">
        <f t="shared" si="7"/>
        <v>30</v>
      </c>
      <c r="R57" s="88"/>
      <c r="S57" s="143" t="str">
        <f t="shared" si="4"/>
        <v>NO</v>
      </c>
      <c r="T57" s="48"/>
      <c r="U57" s="666" t="str">
        <f t="shared" si="1"/>
        <v> </v>
      </c>
    </row>
    <row r="58" spans="2:21" ht="15.75" customHeight="1">
      <c r="B58" s="945" t="s">
        <v>111</v>
      </c>
      <c r="C58" s="574">
        <v>42</v>
      </c>
      <c r="D58" s="696" t="s">
        <v>434</v>
      </c>
      <c r="E58" s="167" t="s">
        <v>44</v>
      </c>
      <c r="F58" s="397" t="s">
        <v>6</v>
      </c>
      <c r="G58" s="150"/>
      <c r="H58" s="764">
        <v>20</v>
      </c>
      <c r="I58" s="759">
        <v>50</v>
      </c>
      <c r="J58" s="759">
        <v>153</v>
      </c>
      <c r="K58" s="759">
        <v>40</v>
      </c>
      <c r="L58" s="759">
        <v>7</v>
      </c>
      <c r="M58" s="760"/>
      <c r="N58" s="769"/>
      <c r="O58" s="787"/>
      <c r="P58" s="514">
        <f>SUM($H58:$N58)</f>
        <v>270</v>
      </c>
      <c r="Q58" s="735">
        <f t="shared" si="7"/>
        <v>30</v>
      </c>
      <c r="R58" s="89"/>
      <c r="S58" s="143" t="str">
        <f t="shared" si="4"/>
        <v>NO</v>
      </c>
      <c r="T58" s="48"/>
      <c r="U58" s="666" t="str">
        <f t="shared" si="1"/>
        <v> </v>
      </c>
    </row>
    <row r="59" spans="2:21" ht="15.75" customHeight="1">
      <c r="B59" s="945" t="s">
        <v>111</v>
      </c>
      <c r="C59" s="574">
        <v>1794</v>
      </c>
      <c r="D59" s="696" t="s">
        <v>402</v>
      </c>
      <c r="E59" s="167" t="s">
        <v>45</v>
      </c>
      <c r="F59" s="397" t="s">
        <v>6</v>
      </c>
      <c r="G59" s="150"/>
      <c r="H59" s="764">
        <v>10</v>
      </c>
      <c r="I59" s="759">
        <v>150</v>
      </c>
      <c r="J59" s="759">
        <v>72</v>
      </c>
      <c r="K59" s="759">
        <v>32</v>
      </c>
      <c r="L59" s="759">
        <v>0</v>
      </c>
      <c r="M59" s="760">
        <v>6</v>
      </c>
      <c r="N59" s="769"/>
      <c r="O59" s="787">
        <v>1</v>
      </c>
      <c r="P59" s="514">
        <f>SUM($H59:$N59)</f>
        <v>270</v>
      </c>
      <c r="Q59" s="735">
        <f t="shared" si="7"/>
        <v>30</v>
      </c>
      <c r="R59" s="89"/>
      <c r="S59" s="143" t="str">
        <f>IF(P59&gt;293,"Yes","NO")</f>
        <v>NO</v>
      </c>
      <c r="T59" s="48"/>
      <c r="U59" s="666" t="str">
        <f>IF(P59=0," ",IF(Q59&lt;&gt;30,"ERROR!"," "))</f>
        <v> </v>
      </c>
    </row>
    <row r="60" spans="2:21" ht="15.75" customHeight="1">
      <c r="B60" s="945"/>
      <c r="C60" s="574">
        <v>1475</v>
      </c>
      <c r="D60" s="696" t="s">
        <v>81</v>
      </c>
      <c r="E60" s="708" t="s">
        <v>51</v>
      </c>
      <c r="F60" s="390" t="s">
        <v>6</v>
      </c>
      <c r="G60" s="146"/>
      <c r="H60" s="764">
        <v>60</v>
      </c>
      <c r="I60" s="759">
        <v>110</v>
      </c>
      <c r="J60" s="759">
        <v>90</v>
      </c>
      <c r="K60" s="759">
        <v>8</v>
      </c>
      <c r="L60" s="759"/>
      <c r="M60" s="760"/>
      <c r="N60" s="769"/>
      <c r="O60" s="787">
        <v>2</v>
      </c>
      <c r="P60" s="514">
        <f>SUM($H60:$N60)</f>
        <v>268</v>
      </c>
      <c r="Q60" s="735">
        <f>(H60/10)+(I60/10)+(J60/9)+(K60/8)+(L60/7)+(M60/6)+(N60/5)+O60</f>
        <v>30</v>
      </c>
      <c r="R60" s="88"/>
      <c r="S60" s="143" t="str">
        <f>IF(P60&gt;293,"Yes","NO")</f>
        <v>NO</v>
      </c>
      <c r="T60" s="48"/>
      <c r="U60" s="666" t="str">
        <f>IF(P60=0," ",IF(Q60&lt;&gt;30,"ERROR!"," "))</f>
        <v> </v>
      </c>
    </row>
    <row r="61" spans="2:21" ht="15.75" customHeight="1">
      <c r="B61" s="945" t="s">
        <v>111</v>
      </c>
      <c r="C61" s="711">
        <v>1475</v>
      </c>
      <c r="D61" s="712" t="s">
        <v>403</v>
      </c>
      <c r="E61" s="167" t="s">
        <v>50</v>
      </c>
      <c r="F61" s="390" t="s">
        <v>6</v>
      </c>
      <c r="G61" s="150"/>
      <c r="H61" s="764">
        <v>60</v>
      </c>
      <c r="I61" s="759">
        <v>110</v>
      </c>
      <c r="J61" s="759">
        <v>90</v>
      </c>
      <c r="K61" s="759">
        <v>8</v>
      </c>
      <c r="L61" s="759"/>
      <c r="M61" s="760"/>
      <c r="N61" s="769"/>
      <c r="O61" s="787">
        <v>2</v>
      </c>
      <c r="P61" s="514">
        <f>SUM($H61:$N61)</f>
        <v>268</v>
      </c>
      <c r="Q61" s="735">
        <f t="shared" si="7"/>
        <v>30</v>
      </c>
      <c r="R61" s="88"/>
      <c r="S61" s="143" t="str">
        <f t="shared" si="4"/>
        <v>NO</v>
      </c>
      <c r="T61" s="48"/>
      <c r="U61" s="666" t="str">
        <f t="shared" si="1"/>
        <v> </v>
      </c>
    </row>
    <row r="62" spans="2:21" ht="15.75" customHeight="1">
      <c r="B62" s="945" t="s">
        <v>111</v>
      </c>
      <c r="C62" s="278">
        <v>638</v>
      </c>
      <c r="D62" s="76" t="s">
        <v>166</v>
      </c>
      <c r="E62" s="167" t="s">
        <v>51</v>
      </c>
      <c r="F62" s="390" t="s">
        <v>6</v>
      </c>
      <c r="G62" s="150"/>
      <c r="H62" s="764">
        <v>20</v>
      </c>
      <c r="I62" s="759">
        <v>50</v>
      </c>
      <c r="J62" s="759">
        <v>117</v>
      </c>
      <c r="K62" s="759">
        <v>64</v>
      </c>
      <c r="L62" s="759">
        <v>7</v>
      </c>
      <c r="M62" s="760">
        <v>0</v>
      </c>
      <c r="N62" s="769">
        <v>5</v>
      </c>
      <c r="O62" s="787"/>
      <c r="P62" s="514">
        <f>SUM($H62:$N62)</f>
        <v>263</v>
      </c>
      <c r="Q62" s="735">
        <f t="shared" si="7"/>
        <v>30</v>
      </c>
      <c r="R62" s="88"/>
      <c r="S62" s="143" t="str">
        <f t="shared" si="4"/>
        <v>NO</v>
      </c>
      <c r="T62" s="48"/>
      <c r="U62" s="666" t="str">
        <f t="shared" si="1"/>
        <v> </v>
      </c>
    </row>
    <row r="63" spans="2:21" ht="15.75" customHeight="1">
      <c r="B63" s="945" t="s">
        <v>111</v>
      </c>
      <c r="C63" s="711">
        <v>638</v>
      </c>
      <c r="D63" s="712" t="s">
        <v>168</v>
      </c>
      <c r="E63" s="167" t="s">
        <v>51</v>
      </c>
      <c r="F63" s="390" t="s">
        <v>6</v>
      </c>
      <c r="G63" s="146"/>
      <c r="H63" s="764">
        <v>20</v>
      </c>
      <c r="I63" s="759">
        <v>60</v>
      </c>
      <c r="J63" s="759">
        <v>117</v>
      </c>
      <c r="K63" s="759">
        <v>32</v>
      </c>
      <c r="L63" s="759">
        <v>14</v>
      </c>
      <c r="M63" s="760">
        <v>12</v>
      </c>
      <c r="N63" s="769"/>
      <c r="O63" s="787">
        <v>1</v>
      </c>
      <c r="P63" s="514">
        <f>SUM($H63:$N63)</f>
        <v>255</v>
      </c>
      <c r="Q63" s="735">
        <f t="shared" si="7"/>
        <v>30</v>
      </c>
      <c r="R63" s="88"/>
      <c r="S63" s="143" t="str">
        <f t="shared" si="4"/>
        <v>NO</v>
      </c>
      <c r="T63" s="48"/>
      <c r="U63" s="666" t="str">
        <f t="shared" si="1"/>
        <v> </v>
      </c>
    </row>
    <row r="64" spans="2:21" ht="15.75" customHeight="1" thickBot="1">
      <c r="B64" s="945" t="s">
        <v>111</v>
      </c>
      <c r="C64" s="715">
        <v>641</v>
      </c>
      <c r="D64" s="702" t="s">
        <v>334</v>
      </c>
      <c r="E64" s="166" t="s">
        <v>51</v>
      </c>
      <c r="F64" s="388" t="s">
        <v>6</v>
      </c>
      <c r="G64" s="166"/>
      <c r="H64" s="765">
        <v>20</v>
      </c>
      <c r="I64" s="766">
        <v>50</v>
      </c>
      <c r="J64" s="766">
        <v>63</v>
      </c>
      <c r="K64" s="766">
        <v>64</v>
      </c>
      <c r="L64" s="766">
        <v>14</v>
      </c>
      <c r="M64" s="767">
        <v>12</v>
      </c>
      <c r="N64" s="770">
        <v>5</v>
      </c>
      <c r="O64" s="788">
        <v>3</v>
      </c>
      <c r="P64" s="516">
        <f>SUM($H64:$N64)</f>
        <v>228</v>
      </c>
      <c r="Q64" s="738">
        <f t="shared" si="7"/>
        <v>30</v>
      </c>
      <c r="R64" s="88"/>
      <c r="S64" s="143" t="str">
        <f>IF(P64&gt;293,"Yes","NO")</f>
        <v>NO</v>
      </c>
      <c r="T64" s="48"/>
      <c r="U64" s="666" t="str">
        <f>IF(P64=0," ",IF(Q64&lt;&gt;30,"ERROR!"," "))</f>
        <v> </v>
      </c>
    </row>
    <row r="65" spans="2:21" ht="15.75" customHeight="1" hidden="1">
      <c r="B65" s="945" t="s">
        <v>111</v>
      </c>
      <c r="C65" s="574">
        <v>1060</v>
      </c>
      <c r="D65" s="696" t="s">
        <v>105</v>
      </c>
      <c r="E65" s="167" t="s">
        <v>43</v>
      </c>
      <c r="F65" s="390" t="s">
        <v>6</v>
      </c>
      <c r="G65" s="167"/>
      <c r="H65" s="1601"/>
      <c r="I65" s="1602"/>
      <c r="J65" s="1602"/>
      <c r="K65" s="1602"/>
      <c r="L65" s="1602"/>
      <c r="M65" s="1603"/>
      <c r="N65" s="1604"/>
      <c r="O65" s="1605"/>
      <c r="P65" s="512">
        <f>SUM($H65:$N65)</f>
        <v>0</v>
      </c>
      <c r="Q65" s="739">
        <f t="shared" si="7"/>
        <v>0</v>
      </c>
      <c r="R65" s="88"/>
      <c r="S65" s="143" t="str">
        <f>IF(P65&gt;293,"Yes","NO")</f>
        <v>NO</v>
      </c>
      <c r="T65" s="48"/>
      <c r="U65" s="666" t="str">
        <f>IF(P65=0," ",IF(Q65&lt;&gt;30,"ERROR!"," "))</f>
        <v> </v>
      </c>
    </row>
    <row r="66" spans="2:21" ht="15.75" customHeight="1" hidden="1">
      <c r="B66" s="945" t="s">
        <v>111</v>
      </c>
      <c r="C66" s="275">
        <v>1237</v>
      </c>
      <c r="D66" s="697" t="s">
        <v>175</v>
      </c>
      <c r="E66" s="150" t="s">
        <v>44</v>
      </c>
      <c r="F66" s="390" t="s">
        <v>6</v>
      </c>
      <c r="G66" s="150"/>
      <c r="H66" s="764"/>
      <c r="I66" s="759"/>
      <c r="J66" s="759"/>
      <c r="K66" s="759"/>
      <c r="L66" s="759"/>
      <c r="M66" s="760"/>
      <c r="N66" s="769"/>
      <c r="O66" s="787"/>
      <c r="P66" s="514">
        <f>SUM($H66:$N66)</f>
        <v>0</v>
      </c>
      <c r="Q66" s="735">
        <f t="shared" si="7"/>
        <v>0</v>
      </c>
      <c r="R66" s="88"/>
      <c r="S66" s="143" t="str">
        <f>IF(P66&gt;293,"Yes","NO")</f>
        <v>NO</v>
      </c>
      <c r="T66" s="48"/>
      <c r="U66" s="666" t="str">
        <f>IF(P66=0," ",IF(Q66&lt;&gt;30,"ERROR!"," "))</f>
        <v> </v>
      </c>
    </row>
    <row r="67" spans="2:21" ht="15.75" customHeight="1" hidden="1" thickBot="1">
      <c r="B67" s="945" t="s">
        <v>111</v>
      </c>
      <c r="C67" s="701">
        <v>1569</v>
      </c>
      <c r="D67" s="704" t="s">
        <v>68</v>
      </c>
      <c r="E67" s="703" t="s">
        <v>46</v>
      </c>
      <c r="F67" s="388" t="s">
        <v>6</v>
      </c>
      <c r="G67" s="166"/>
      <c r="H67" s="765"/>
      <c r="I67" s="766"/>
      <c r="J67" s="766"/>
      <c r="K67" s="766"/>
      <c r="L67" s="766"/>
      <c r="M67" s="767"/>
      <c r="N67" s="770"/>
      <c r="O67" s="788"/>
      <c r="P67" s="516">
        <f>SUM($H67:$N67)</f>
        <v>0</v>
      </c>
      <c r="Q67" s="738">
        <f t="shared" si="7"/>
        <v>0</v>
      </c>
      <c r="R67" s="24"/>
      <c r="S67" s="17" t="str">
        <f>IF(P67&gt;293,"Yes","NO")</f>
        <v>NO</v>
      </c>
      <c r="T67" s="17"/>
      <c r="U67" s="667" t="str">
        <f t="shared" si="1"/>
        <v> </v>
      </c>
    </row>
    <row r="68" spans="2:21" ht="15.75" customHeight="1">
      <c r="B68" s="945" t="s">
        <v>111</v>
      </c>
      <c r="C68" s="275">
        <v>1542</v>
      </c>
      <c r="D68" s="697" t="s">
        <v>262</v>
      </c>
      <c r="E68" s="150" t="s">
        <v>46</v>
      </c>
      <c r="F68" s="397" t="s">
        <v>7</v>
      </c>
      <c r="G68" s="150"/>
      <c r="H68" s="764">
        <v>50</v>
      </c>
      <c r="I68" s="759">
        <v>150</v>
      </c>
      <c r="J68" s="759">
        <v>90</v>
      </c>
      <c r="K68" s="759"/>
      <c r="L68" s="759"/>
      <c r="M68" s="760"/>
      <c r="N68" s="769"/>
      <c r="O68" s="787"/>
      <c r="P68" s="514">
        <f>SUM($H68:$N68)</f>
        <v>290</v>
      </c>
      <c r="Q68" s="741">
        <f t="shared" si="7"/>
        <v>30</v>
      </c>
      <c r="R68" s="74"/>
      <c r="S68" s="1271" t="str">
        <f aca="true" t="shared" si="8" ref="S68:S98">IF(P68&gt;279,"Yes","NO")</f>
        <v>Yes</v>
      </c>
      <c r="T68" s="1272" t="str">
        <f aca="true" t="shared" si="9" ref="T68:T98">IF(S68="yes","S","")</f>
        <v>S</v>
      </c>
      <c r="U68" s="666" t="str">
        <f t="shared" si="1"/>
        <v> </v>
      </c>
    </row>
    <row r="69" spans="2:21" ht="15.75" customHeight="1">
      <c r="B69" s="945" t="s">
        <v>111</v>
      </c>
      <c r="C69" s="694">
        <v>1051</v>
      </c>
      <c r="D69" s="695" t="s">
        <v>268</v>
      </c>
      <c r="E69" s="150" t="s">
        <v>46</v>
      </c>
      <c r="F69" s="397" t="s">
        <v>7</v>
      </c>
      <c r="G69" s="150"/>
      <c r="H69" s="764">
        <v>20</v>
      </c>
      <c r="I69" s="759">
        <v>120</v>
      </c>
      <c r="J69" s="759">
        <v>108</v>
      </c>
      <c r="K69" s="759">
        <v>24</v>
      </c>
      <c r="L69" s="759">
        <v>7</v>
      </c>
      <c r="M69" s="760"/>
      <c r="N69" s="769"/>
      <c r="O69" s="787"/>
      <c r="P69" s="514">
        <f>SUM($H69:$N69)</f>
        <v>279</v>
      </c>
      <c r="Q69" s="735">
        <f t="shared" si="7"/>
        <v>30</v>
      </c>
      <c r="R69" s="74"/>
      <c r="S69" s="659" t="str">
        <f t="shared" si="8"/>
        <v>NO</v>
      </c>
      <c r="T69" s="48">
        <f t="shared" si="9"/>
      </c>
      <c r="U69" s="666" t="str">
        <f t="shared" si="1"/>
        <v> </v>
      </c>
    </row>
    <row r="70" spans="2:21" ht="15.75" customHeight="1">
      <c r="B70" s="945" t="s">
        <v>111</v>
      </c>
      <c r="C70" s="275">
        <v>2786</v>
      </c>
      <c r="D70" s="697" t="s">
        <v>81</v>
      </c>
      <c r="E70" s="698" t="s">
        <v>51</v>
      </c>
      <c r="F70" s="397" t="s">
        <v>7</v>
      </c>
      <c r="G70" s="150"/>
      <c r="H70" s="764">
        <v>20</v>
      </c>
      <c r="I70" s="759">
        <v>100</v>
      </c>
      <c r="J70" s="759">
        <v>117</v>
      </c>
      <c r="K70" s="759">
        <v>40</v>
      </c>
      <c r="L70" s="759"/>
      <c r="M70" s="760"/>
      <c r="N70" s="769"/>
      <c r="O70" s="787"/>
      <c r="P70" s="514">
        <f>SUM($H70:$N70)</f>
        <v>277</v>
      </c>
      <c r="Q70" s="741">
        <f t="shared" si="7"/>
        <v>30</v>
      </c>
      <c r="R70" s="74"/>
      <c r="S70" s="659" t="str">
        <f t="shared" si="8"/>
        <v>NO</v>
      </c>
      <c r="T70" s="48">
        <f t="shared" si="9"/>
      </c>
      <c r="U70" s="666" t="str">
        <f t="shared" si="1"/>
        <v> </v>
      </c>
    </row>
    <row r="71" spans="2:21" ht="15.75" customHeight="1">
      <c r="B71" s="945" t="s">
        <v>111</v>
      </c>
      <c r="C71" s="694">
        <v>1372</v>
      </c>
      <c r="D71" s="695" t="s">
        <v>91</v>
      </c>
      <c r="E71" s="150" t="s">
        <v>43</v>
      </c>
      <c r="F71" s="397" t="s">
        <v>7</v>
      </c>
      <c r="G71" s="150"/>
      <c r="H71" s="764">
        <v>30</v>
      </c>
      <c r="I71" s="759">
        <v>60</v>
      </c>
      <c r="J71" s="759">
        <v>135</v>
      </c>
      <c r="K71" s="759">
        <v>40</v>
      </c>
      <c r="L71" s="759">
        <v>7</v>
      </c>
      <c r="M71" s="760"/>
      <c r="N71" s="769"/>
      <c r="O71" s="787"/>
      <c r="P71" s="514">
        <f>SUM($H71:$N71)</f>
        <v>272</v>
      </c>
      <c r="Q71" s="735">
        <f t="shared" si="7"/>
        <v>30</v>
      </c>
      <c r="R71" s="74"/>
      <c r="S71" s="659" t="str">
        <f t="shared" si="8"/>
        <v>NO</v>
      </c>
      <c r="T71" s="48">
        <f t="shared" si="9"/>
      </c>
      <c r="U71" s="666" t="str">
        <f t="shared" si="1"/>
        <v> </v>
      </c>
    </row>
    <row r="72" spans="2:21" ht="15.75" customHeight="1">
      <c r="B72" s="945" t="s">
        <v>111</v>
      </c>
      <c r="C72" s="694">
        <v>1784</v>
      </c>
      <c r="D72" s="695" t="s">
        <v>405</v>
      </c>
      <c r="E72" s="150" t="s">
        <v>48</v>
      </c>
      <c r="F72" s="397" t="s">
        <v>7</v>
      </c>
      <c r="G72" s="150"/>
      <c r="H72" s="764">
        <v>20</v>
      </c>
      <c r="I72" s="759">
        <v>100</v>
      </c>
      <c r="J72" s="759">
        <v>135</v>
      </c>
      <c r="K72" s="759">
        <v>16</v>
      </c>
      <c r="L72" s="759"/>
      <c r="M72" s="760"/>
      <c r="N72" s="769"/>
      <c r="O72" s="787">
        <v>1</v>
      </c>
      <c r="P72" s="514">
        <f>SUM($H72:$N72)</f>
        <v>271</v>
      </c>
      <c r="Q72" s="741">
        <f t="shared" si="7"/>
        <v>30</v>
      </c>
      <c r="R72" s="74"/>
      <c r="S72" s="659" t="str">
        <f>IF(P72&gt;279,"Yes","NO")</f>
        <v>NO</v>
      </c>
      <c r="T72" s="48">
        <f>IF(S72="yes","S","")</f>
      </c>
      <c r="U72" s="666" t="str">
        <f>IF(P72=0," ",IF(Q72&lt;&gt;30,"ERROR!"," "))</f>
        <v> </v>
      </c>
    </row>
    <row r="73" spans="2:21" ht="15.75" customHeight="1">
      <c r="B73" s="945" t="s">
        <v>111</v>
      </c>
      <c r="C73" s="574">
        <v>1618</v>
      </c>
      <c r="D73" s="696" t="s">
        <v>196</v>
      </c>
      <c r="E73" s="167" t="s">
        <v>45</v>
      </c>
      <c r="F73" s="397" t="s">
        <v>7</v>
      </c>
      <c r="G73" s="150"/>
      <c r="H73" s="764">
        <v>20</v>
      </c>
      <c r="I73" s="759">
        <v>90</v>
      </c>
      <c r="J73" s="759">
        <v>99</v>
      </c>
      <c r="K73" s="759">
        <v>48</v>
      </c>
      <c r="L73" s="759">
        <v>7</v>
      </c>
      <c r="M73" s="760">
        <v>6</v>
      </c>
      <c r="N73" s="769"/>
      <c r="O73" s="787"/>
      <c r="P73" s="514">
        <f>SUM($H73:$N73)</f>
        <v>270</v>
      </c>
      <c r="Q73" s="741">
        <f>(H73/10)+(I73/10)+(J73/9)+(K73/8)+(L73/7)+(M73/6)+(N73/5)+O73</f>
        <v>30</v>
      </c>
      <c r="R73" s="74"/>
      <c r="S73" s="659" t="str">
        <f>IF(P73&gt;279,"Yes","NO")</f>
        <v>NO</v>
      </c>
      <c r="T73" s="48">
        <f>IF(S73="yes","S","")</f>
      </c>
      <c r="U73" s="666" t="str">
        <f>IF(P73=0," ",IF(Q73&lt;&gt;30,"ERROR!"," "))</f>
        <v> </v>
      </c>
    </row>
    <row r="74" spans="2:21" ht="15.75" customHeight="1">
      <c r="B74" s="945" t="s">
        <v>111</v>
      </c>
      <c r="C74" s="275">
        <v>706</v>
      </c>
      <c r="D74" s="697" t="s">
        <v>290</v>
      </c>
      <c r="E74" s="150" t="s">
        <v>46</v>
      </c>
      <c r="F74" s="397" t="s">
        <v>7</v>
      </c>
      <c r="G74" s="150"/>
      <c r="H74" s="764">
        <v>0</v>
      </c>
      <c r="I74" s="759">
        <v>120</v>
      </c>
      <c r="J74" s="759">
        <v>81</v>
      </c>
      <c r="K74" s="759">
        <v>48</v>
      </c>
      <c r="L74" s="759">
        <v>21</v>
      </c>
      <c r="M74" s="760"/>
      <c r="N74" s="769"/>
      <c r="O74" s="787"/>
      <c r="P74" s="514">
        <f>SUM($H74:$N74)</f>
        <v>270</v>
      </c>
      <c r="Q74" s="735">
        <f t="shared" si="7"/>
        <v>30</v>
      </c>
      <c r="R74" s="74"/>
      <c r="S74" s="659" t="str">
        <f>IF(P74&gt;279,"Yes","NO")</f>
        <v>NO</v>
      </c>
      <c r="T74" s="48">
        <f>IF(S74="yes","S","")</f>
      </c>
      <c r="U74" s="666" t="str">
        <f>IF(P74=0," ",IF(Q74&lt;&gt;30,"ERROR!"," "))</f>
        <v> </v>
      </c>
    </row>
    <row r="75" spans="2:21" ht="15.75" customHeight="1">
      <c r="B75" s="945" t="s">
        <v>111</v>
      </c>
      <c r="C75" s="574">
        <v>1473</v>
      </c>
      <c r="D75" s="696" t="s">
        <v>424</v>
      </c>
      <c r="E75" s="708" t="s">
        <v>44</v>
      </c>
      <c r="F75" s="390" t="s">
        <v>7</v>
      </c>
      <c r="G75" s="167"/>
      <c r="H75" s="764">
        <v>10</v>
      </c>
      <c r="I75" s="759">
        <v>50</v>
      </c>
      <c r="J75" s="759">
        <v>153</v>
      </c>
      <c r="K75" s="759">
        <v>56</v>
      </c>
      <c r="L75" s="759"/>
      <c r="M75" s="760"/>
      <c r="N75" s="769"/>
      <c r="O75" s="787"/>
      <c r="P75" s="514">
        <f>SUM($H75:$N75)</f>
        <v>269</v>
      </c>
      <c r="Q75" s="739">
        <f aca="true" t="shared" si="10" ref="Q75:Q106">(H75/10)+(I75/10)+(J75/9)+(K75/8)+(L75/7)+(M75/6)+(N75/5)+O75</f>
        <v>30</v>
      </c>
      <c r="R75" s="103"/>
      <c r="S75" s="659" t="str">
        <f t="shared" si="8"/>
        <v>NO</v>
      </c>
      <c r="T75" s="48">
        <f t="shared" si="9"/>
      </c>
      <c r="U75" s="666" t="str">
        <f t="shared" si="1"/>
        <v> </v>
      </c>
    </row>
    <row r="76" spans="2:21" ht="15.75" customHeight="1">
      <c r="B76" s="945" t="s">
        <v>111</v>
      </c>
      <c r="C76" s="694">
        <v>6040</v>
      </c>
      <c r="D76" s="695" t="s">
        <v>312</v>
      </c>
      <c r="E76" s="146" t="s">
        <v>56</v>
      </c>
      <c r="F76" s="397" t="s">
        <v>7</v>
      </c>
      <c r="G76" s="150"/>
      <c r="H76" s="764">
        <v>20</v>
      </c>
      <c r="I76" s="759">
        <v>90</v>
      </c>
      <c r="J76" s="759">
        <v>81</v>
      </c>
      <c r="K76" s="759">
        <v>56</v>
      </c>
      <c r="L76" s="759">
        <v>21</v>
      </c>
      <c r="M76" s="760"/>
      <c r="N76" s="769"/>
      <c r="O76" s="787"/>
      <c r="P76" s="514">
        <f>SUM($H76:$N76)</f>
        <v>268</v>
      </c>
      <c r="Q76" s="741">
        <f t="shared" si="10"/>
        <v>30</v>
      </c>
      <c r="R76" s="89"/>
      <c r="S76" s="659" t="str">
        <f t="shared" si="8"/>
        <v>NO</v>
      </c>
      <c r="T76" s="48">
        <f t="shared" si="9"/>
      </c>
      <c r="U76" s="666" t="str">
        <f t="shared" si="1"/>
        <v> </v>
      </c>
    </row>
    <row r="77" spans="2:21" ht="15.75" customHeight="1">
      <c r="B77" s="945" t="s">
        <v>111</v>
      </c>
      <c r="C77" s="694">
        <v>1314</v>
      </c>
      <c r="D77" s="695" t="s">
        <v>279</v>
      </c>
      <c r="E77" s="150" t="s">
        <v>46</v>
      </c>
      <c r="F77" s="397" t="s">
        <v>7</v>
      </c>
      <c r="G77" s="150"/>
      <c r="H77" s="764">
        <v>20</v>
      </c>
      <c r="I77" s="759">
        <v>100</v>
      </c>
      <c r="J77" s="759">
        <v>81</v>
      </c>
      <c r="K77" s="759">
        <v>40</v>
      </c>
      <c r="L77" s="759">
        <v>21</v>
      </c>
      <c r="M77" s="760">
        <v>6</v>
      </c>
      <c r="N77" s="769"/>
      <c r="O77" s="787"/>
      <c r="P77" s="514">
        <f>SUM($H77:$N77)</f>
        <v>268</v>
      </c>
      <c r="Q77" s="735">
        <f t="shared" si="10"/>
        <v>30</v>
      </c>
      <c r="R77" s="89"/>
      <c r="S77" s="659" t="str">
        <f t="shared" si="8"/>
        <v>NO</v>
      </c>
      <c r="T77" s="48">
        <f t="shared" si="9"/>
      </c>
      <c r="U77" s="666" t="str">
        <f aca="true" t="shared" si="11" ref="U77:U134">IF(P77=0," ",IF(Q77&lt;&gt;30,"ERROR!"," "))</f>
        <v> </v>
      </c>
    </row>
    <row r="78" spans="2:21" ht="15.75" customHeight="1">
      <c r="B78" s="945" t="s">
        <v>111</v>
      </c>
      <c r="C78" s="694">
        <v>1264</v>
      </c>
      <c r="D78" s="695" t="s">
        <v>303</v>
      </c>
      <c r="E78" s="150" t="s">
        <v>43</v>
      </c>
      <c r="F78" s="397" t="s">
        <v>7</v>
      </c>
      <c r="G78" s="150"/>
      <c r="H78" s="764">
        <v>20</v>
      </c>
      <c r="I78" s="759">
        <v>60</v>
      </c>
      <c r="J78" s="759">
        <v>117</v>
      </c>
      <c r="K78" s="759">
        <v>40</v>
      </c>
      <c r="L78" s="759">
        <v>28</v>
      </c>
      <c r="M78" s="760"/>
      <c r="N78" s="769"/>
      <c r="O78" s="787"/>
      <c r="P78" s="514">
        <f>SUM($H78:$N78)</f>
        <v>265</v>
      </c>
      <c r="Q78" s="741">
        <f t="shared" si="10"/>
        <v>30</v>
      </c>
      <c r="R78" s="89"/>
      <c r="S78" s="659" t="str">
        <f t="shared" si="8"/>
        <v>NO</v>
      </c>
      <c r="T78" s="48">
        <f t="shared" si="9"/>
      </c>
      <c r="U78" s="666" t="str">
        <f t="shared" si="11"/>
        <v> </v>
      </c>
    </row>
    <row r="79" spans="2:21" ht="15.75" customHeight="1">
      <c r="B79" s="945" t="s">
        <v>111</v>
      </c>
      <c r="C79" s="275" t="s">
        <v>430</v>
      </c>
      <c r="D79" s="697" t="s">
        <v>433</v>
      </c>
      <c r="E79" s="698" t="s">
        <v>46</v>
      </c>
      <c r="F79" s="398" t="s">
        <v>7</v>
      </c>
      <c r="G79" s="146"/>
      <c r="H79" s="764">
        <v>20</v>
      </c>
      <c r="I79" s="759">
        <v>50</v>
      </c>
      <c r="J79" s="759">
        <v>126</v>
      </c>
      <c r="K79" s="759">
        <v>48</v>
      </c>
      <c r="L79" s="759">
        <v>21</v>
      </c>
      <c r="M79" s="760"/>
      <c r="N79" s="769"/>
      <c r="O79" s="787"/>
      <c r="P79" s="514">
        <f>SUM($H79:$N79)</f>
        <v>265</v>
      </c>
      <c r="Q79" s="743">
        <f>(H79/10)+(I79/10)+(J79/9)+(K79/8)+(L79/7)+(M79/6)+(N79/5)+O79</f>
        <v>30</v>
      </c>
      <c r="R79" s="181"/>
      <c r="S79" s="659" t="str">
        <f>IF(P79&gt;279,"Yes","NO")</f>
        <v>NO</v>
      </c>
      <c r="T79" s="48">
        <f>IF(S79="yes","S","")</f>
      </c>
      <c r="U79" s="666" t="str">
        <f>IF(P79=0," ",IF(Q79&lt;&gt;30,"ERROR!"," "))</f>
        <v> </v>
      </c>
    </row>
    <row r="80" spans="2:21" ht="15.75" customHeight="1">
      <c r="B80" s="945" t="s">
        <v>111</v>
      </c>
      <c r="C80" s="694">
        <v>2218</v>
      </c>
      <c r="D80" s="695" t="s">
        <v>199</v>
      </c>
      <c r="E80" s="150" t="s">
        <v>43</v>
      </c>
      <c r="F80" s="396" t="s">
        <v>7</v>
      </c>
      <c r="G80" s="147"/>
      <c r="H80" s="764">
        <v>10</v>
      </c>
      <c r="I80" s="759">
        <v>100</v>
      </c>
      <c r="J80" s="759">
        <v>63</v>
      </c>
      <c r="K80" s="759">
        <v>64</v>
      </c>
      <c r="L80" s="759">
        <v>21</v>
      </c>
      <c r="M80" s="760">
        <v>6</v>
      </c>
      <c r="N80" s="769"/>
      <c r="O80" s="787"/>
      <c r="P80" s="514">
        <f>SUM($H80:$N80)</f>
        <v>264</v>
      </c>
      <c r="Q80" s="740">
        <f t="shared" si="10"/>
        <v>30</v>
      </c>
      <c r="R80" s="181"/>
      <c r="S80" s="659" t="str">
        <f t="shared" si="8"/>
        <v>NO</v>
      </c>
      <c r="T80" s="48">
        <f t="shared" si="9"/>
      </c>
      <c r="U80" s="666" t="str">
        <f t="shared" si="11"/>
        <v> </v>
      </c>
    </row>
    <row r="81" spans="2:21" ht="15.75" customHeight="1">
      <c r="B81" s="945" t="s">
        <v>111</v>
      </c>
      <c r="C81" s="275">
        <v>1845</v>
      </c>
      <c r="D81" s="697" t="s">
        <v>378</v>
      </c>
      <c r="E81" s="698" t="s">
        <v>46</v>
      </c>
      <c r="F81" s="397" t="s">
        <v>7</v>
      </c>
      <c r="G81" s="150"/>
      <c r="H81" s="764">
        <v>0</v>
      </c>
      <c r="I81" s="759">
        <v>50</v>
      </c>
      <c r="J81" s="759">
        <v>135</v>
      </c>
      <c r="K81" s="759">
        <v>72</v>
      </c>
      <c r="L81" s="759">
        <v>0</v>
      </c>
      <c r="M81" s="760">
        <v>6</v>
      </c>
      <c r="N81" s="769"/>
      <c r="O81" s="787"/>
      <c r="P81" s="514">
        <f>SUM($H81:$N81)</f>
        <v>263</v>
      </c>
      <c r="Q81" s="741">
        <f t="shared" si="10"/>
        <v>30</v>
      </c>
      <c r="R81" s="89"/>
      <c r="S81" s="659" t="str">
        <f t="shared" si="8"/>
        <v>NO</v>
      </c>
      <c r="T81" s="48">
        <f t="shared" si="9"/>
      </c>
      <c r="U81" s="666" t="str">
        <f t="shared" si="11"/>
        <v> </v>
      </c>
    </row>
    <row r="82" spans="2:21" ht="15.75" customHeight="1">
      <c r="B82" s="945" t="s">
        <v>111</v>
      </c>
      <c r="C82" s="694">
        <v>1770</v>
      </c>
      <c r="D82" s="695" t="s">
        <v>394</v>
      </c>
      <c r="E82" s="150" t="s">
        <v>43</v>
      </c>
      <c r="F82" s="397" t="s">
        <v>7</v>
      </c>
      <c r="G82" s="150"/>
      <c r="H82" s="764">
        <v>30</v>
      </c>
      <c r="I82" s="759">
        <v>60</v>
      </c>
      <c r="J82" s="759">
        <v>117</v>
      </c>
      <c r="K82" s="759">
        <v>40</v>
      </c>
      <c r="L82" s="759">
        <v>14</v>
      </c>
      <c r="M82" s="760"/>
      <c r="N82" s="769"/>
      <c r="O82" s="787">
        <v>1</v>
      </c>
      <c r="P82" s="514">
        <f>SUM($H82:$N82)</f>
        <v>261</v>
      </c>
      <c r="Q82" s="741">
        <f t="shared" si="10"/>
        <v>30</v>
      </c>
      <c r="R82" s="89"/>
      <c r="S82" s="659" t="str">
        <f t="shared" si="8"/>
        <v>NO</v>
      </c>
      <c r="T82" s="48">
        <f t="shared" si="9"/>
      </c>
      <c r="U82" s="666" t="str">
        <f t="shared" si="11"/>
        <v> </v>
      </c>
    </row>
    <row r="83" spans="2:21" ht="15.75" customHeight="1">
      <c r="B83" s="945" t="s">
        <v>111</v>
      </c>
      <c r="C83" s="275">
        <v>1036</v>
      </c>
      <c r="D83" s="697" t="s">
        <v>372</v>
      </c>
      <c r="E83" s="698" t="s">
        <v>46</v>
      </c>
      <c r="F83" s="397" t="s">
        <v>7</v>
      </c>
      <c r="G83" s="150"/>
      <c r="H83" s="764">
        <v>20</v>
      </c>
      <c r="I83" s="759">
        <v>50</v>
      </c>
      <c r="J83" s="759">
        <v>99</v>
      </c>
      <c r="K83" s="759">
        <v>72</v>
      </c>
      <c r="L83" s="759">
        <v>14</v>
      </c>
      <c r="M83" s="760">
        <v>6</v>
      </c>
      <c r="N83" s="769"/>
      <c r="O83" s="787"/>
      <c r="P83" s="514">
        <f>SUM($H83:$N83)</f>
        <v>261</v>
      </c>
      <c r="Q83" s="741">
        <f t="shared" si="10"/>
        <v>30</v>
      </c>
      <c r="R83" s="89"/>
      <c r="S83" s="659" t="str">
        <f>IF(P83&gt;279,"Yes","NO")</f>
        <v>NO</v>
      </c>
      <c r="T83" s="48">
        <f>IF(S83="yes","S","")</f>
      </c>
      <c r="U83" s="666" t="str">
        <f>IF(P83=0," ",IF(Q83&lt;&gt;30,"ERROR!"," "))</f>
        <v> </v>
      </c>
    </row>
    <row r="84" spans="2:21" ht="15.75" customHeight="1">
      <c r="B84" s="945" t="s">
        <v>111</v>
      </c>
      <c r="C84" s="277">
        <v>1118</v>
      </c>
      <c r="D84" s="706" t="s">
        <v>362</v>
      </c>
      <c r="E84" s="713" t="s">
        <v>50</v>
      </c>
      <c r="F84" s="398" t="s">
        <v>7</v>
      </c>
      <c r="G84" s="146"/>
      <c r="H84" s="764">
        <v>0</v>
      </c>
      <c r="I84" s="759">
        <v>20</v>
      </c>
      <c r="J84" s="759">
        <v>180</v>
      </c>
      <c r="K84" s="759">
        <v>48</v>
      </c>
      <c r="L84" s="759">
        <v>7</v>
      </c>
      <c r="M84" s="760">
        <v>6</v>
      </c>
      <c r="N84" s="769"/>
      <c r="O84" s="787"/>
      <c r="P84" s="517">
        <f>SUM($H84:$N84)</f>
        <v>261</v>
      </c>
      <c r="Q84" s="743">
        <f>(H84/10)+(I84/10)+(J84/9)+(K84/8)+(L84/7)+(M84/6)+(N84/5)+O84</f>
        <v>30</v>
      </c>
      <c r="R84" s="181"/>
      <c r="S84" s="659" t="str">
        <f>IF(P84&gt;279,"Yes","NO")</f>
        <v>NO</v>
      </c>
      <c r="T84" s="31">
        <f>IF(S84="yes","S","")</f>
      </c>
      <c r="U84" s="666" t="str">
        <f>IF(P84=0," ",IF(Q84&lt;&gt;30,"ERROR!"," "))</f>
        <v> </v>
      </c>
    </row>
    <row r="85" spans="2:21" ht="15.75" customHeight="1">
      <c r="B85" s="945" t="s">
        <v>111</v>
      </c>
      <c r="C85" s="694">
        <v>1291</v>
      </c>
      <c r="D85" s="695" t="s">
        <v>83</v>
      </c>
      <c r="E85" s="150" t="s">
        <v>43</v>
      </c>
      <c r="F85" s="397" t="s">
        <v>7</v>
      </c>
      <c r="G85" s="150"/>
      <c r="H85" s="764">
        <v>10</v>
      </c>
      <c r="I85" s="759">
        <v>20</v>
      </c>
      <c r="J85" s="759">
        <v>144</v>
      </c>
      <c r="K85" s="759">
        <v>72</v>
      </c>
      <c r="L85" s="759">
        <v>14</v>
      </c>
      <c r="M85" s="760"/>
      <c r="N85" s="769"/>
      <c r="O85" s="787"/>
      <c r="P85" s="514">
        <f>SUM($H85:$N85)</f>
        <v>260</v>
      </c>
      <c r="Q85" s="741">
        <f t="shared" si="10"/>
        <v>30</v>
      </c>
      <c r="R85" s="89"/>
      <c r="S85" s="659" t="str">
        <f t="shared" si="8"/>
        <v>NO</v>
      </c>
      <c r="T85" s="48">
        <f t="shared" si="9"/>
      </c>
      <c r="U85" s="666" t="str">
        <f t="shared" si="11"/>
        <v> </v>
      </c>
    </row>
    <row r="86" spans="2:21" ht="15.75" customHeight="1">
      <c r="B86" s="945" t="s">
        <v>111</v>
      </c>
      <c r="C86" s="277">
        <v>1041</v>
      </c>
      <c r="D86" s="729" t="s">
        <v>108</v>
      </c>
      <c r="E86" s="150" t="s">
        <v>48</v>
      </c>
      <c r="F86" s="397" t="s">
        <v>7</v>
      </c>
      <c r="G86" s="150"/>
      <c r="H86" s="764">
        <v>0</v>
      </c>
      <c r="I86" s="759">
        <v>40</v>
      </c>
      <c r="J86" s="759">
        <v>135</v>
      </c>
      <c r="K86" s="759">
        <v>56</v>
      </c>
      <c r="L86" s="759">
        <v>28</v>
      </c>
      <c r="M86" s="760"/>
      <c r="N86" s="769"/>
      <c r="O86" s="787"/>
      <c r="P86" s="517">
        <f>SUM($H86:$N86)</f>
        <v>259</v>
      </c>
      <c r="Q86" s="1189">
        <f t="shared" si="10"/>
        <v>30</v>
      </c>
      <c r="R86" s="181"/>
      <c r="S86" s="659" t="str">
        <f>IF(P86&gt;279,"Yes","NO")</f>
        <v>NO</v>
      </c>
      <c r="T86" s="31">
        <f>IF(S86="yes","S","")</f>
      </c>
      <c r="U86" s="666" t="str">
        <f>IF(P86=0," ",IF(Q86&lt;&gt;30,"ERROR!"," "))</f>
        <v> </v>
      </c>
    </row>
    <row r="87" spans="2:21" ht="15.75" customHeight="1">
      <c r="B87" s="945" t="s">
        <v>111</v>
      </c>
      <c r="C87" s="694">
        <v>1816</v>
      </c>
      <c r="D87" s="695" t="s">
        <v>399</v>
      </c>
      <c r="E87" s="150" t="s">
        <v>46</v>
      </c>
      <c r="F87" s="397" t="s">
        <v>7</v>
      </c>
      <c r="G87" s="150"/>
      <c r="H87" s="764">
        <v>20</v>
      </c>
      <c r="I87" s="759">
        <v>60</v>
      </c>
      <c r="J87" s="759">
        <v>72</v>
      </c>
      <c r="K87" s="759">
        <v>72</v>
      </c>
      <c r="L87" s="759">
        <v>28</v>
      </c>
      <c r="M87" s="760">
        <v>6</v>
      </c>
      <c r="N87" s="769"/>
      <c r="O87" s="787"/>
      <c r="P87" s="514">
        <f>SUM($H87:$N87)</f>
        <v>258</v>
      </c>
      <c r="Q87" s="735">
        <f t="shared" si="10"/>
        <v>30</v>
      </c>
      <c r="R87" s="89"/>
      <c r="S87" s="659" t="str">
        <f t="shared" si="8"/>
        <v>NO</v>
      </c>
      <c r="T87" s="48">
        <f t="shared" si="9"/>
      </c>
      <c r="U87" s="666" t="str">
        <f t="shared" si="11"/>
        <v> </v>
      </c>
    </row>
    <row r="88" spans="2:21" ht="15.75" customHeight="1">
      <c r="B88" s="945" t="s">
        <v>111</v>
      </c>
      <c r="C88" s="694">
        <v>1325</v>
      </c>
      <c r="D88" s="695" t="s">
        <v>266</v>
      </c>
      <c r="E88" s="150" t="s">
        <v>46</v>
      </c>
      <c r="F88" s="397" t="s">
        <v>7</v>
      </c>
      <c r="G88" s="150"/>
      <c r="H88" s="764">
        <v>0</v>
      </c>
      <c r="I88" s="759">
        <v>60</v>
      </c>
      <c r="J88" s="759">
        <v>108</v>
      </c>
      <c r="K88" s="759">
        <v>64</v>
      </c>
      <c r="L88" s="759">
        <v>14</v>
      </c>
      <c r="M88" s="760">
        <v>12</v>
      </c>
      <c r="N88" s="769"/>
      <c r="O88" s="787"/>
      <c r="P88" s="514">
        <f>SUM($H88:$N88)</f>
        <v>258</v>
      </c>
      <c r="Q88" s="741">
        <f t="shared" si="10"/>
        <v>30</v>
      </c>
      <c r="R88" s="89"/>
      <c r="S88" s="659" t="str">
        <f>IF(P88&gt;279,"Yes","NO")</f>
        <v>NO</v>
      </c>
      <c r="T88" s="48">
        <f>IF(S88="yes","S","")</f>
      </c>
      <c r="U88" s="666" t="str">
        <f>IF(P88=0," ",IF(Q88&lt;&gt;30,"ERROR!"," "))</f>
        <v> </v>
      </c>
    </row>
    <row r="89" spans="2:21" ht="15.75" customHeight="1">
      <c r="B89" s="945" t="s">
        <v>111</v>
      </c>
      <c r="C89" s="275">
        <v>1435</v>
      </c>
      <c r="D89" s="697" t="s">
        <v>84</v>
      </c>
      <c r="E89" s="150" t="s">
        <v>51</v>
      </c>
      <c r="F89" s="397" t="s">
        <v>7</v>
      </c>
      <c r="G89" s="150"/>
      <c r="H89" s="764">
        <v>0</v>
      </c>
      <c r="I89" s="759">
        <v>40</v>
      </c>
      <c r="J89" s="759">
        <v>126</v>
      </c>
      <c r="K89" s="759">
        <v>72</v>
      </c>
      <c r="L89" s="759">
        <v>14</v>
      </c>
      <c r="M89" s="760">
        <v>6</v>
      </c>
      <c r="N89" s="769"/>
      <c r="O89" s="787"/>
      <c r="P89" s="514">
        <f>SUM($H89:$N89)</f>
        <v>258</v>
      </c>
      <c r="Q89" s="741">
        <f t="shared" si="10"/>
        <v>30</v>
      </c>
      <c r="R89" s="89"/>
      <c r="S89" s="659" t="str">
        <f>IF(P89&gt;279,"Yes","NO")</f>
        <v>NO</v>
      </c>
      <c r="T89" s="48">
        <f>IF(S89="yes","S","")</f>
      </c>
      <c r="U89" s="666" t="str">
        <f>IF(P89=0," ",IF(Q89&lt;&gt;30,"ERROR!"," "))</f>
        <v> </v>
      </c>
    </row>
    <row r="90" spans="2:21" ht="15.75" customHeight="1">
      <c r="B90" s="945" t="s">
        <v>111</v>
      </c>
      <c r="C90" s="275">
        <v>1050</v>
      </c>
      <c r="D90" s="697" t="s">
        <v>364</v>
      </c>
      <c r="E90" s="150" t="s">
        <v>46</v>
      </c>
      <c r="F90" s="397" t="s">
        <v>7</v>
      </c>
      <c r="G90" s="150"/>
      <c r="H90" s="764">
        <v>10</v>
      </c>
      <c r="I90" s="759">
        <v>30</v>
      </c>
      <c r="J90" s="759">
        <v>117</v>
      </c>
      <c r="K90" s="759">
        <v>56</v>
      </c>
      <c r="L90" s="759">
        <v>42</v>
      </c>
      <c r="M90" s="760"/>
      <c r="N90" s="769"/>
      <c r="O90" s="787"/>
      <c r="P90" s="514">
        <f>SUM($H90:$N90)</f>
        <v>255</v>
      </c>
      <c r="Q90" s="735">
        <f>(H90/10)+(I90/10)+(J90/9)+(K90/8)+(L90/7)+(M90/6)+(N90/5)+O90</f>
        <v>30</v>
      </c>
      <c r="R90" s="89"/>
      <c r="S90" s="659" t="str">
        <f>IF(P90&gt;279,"Yes","NO")</f>
        <v>NO</v>
      </c>
      <c r="T90" s="48">
        <f>IF(S90="yes","S","")</f>
      </c>
      <c r="U90" s="666" t="str">
        <f>IF(P90=0," ",IF(Q90&lt;&gt;30,"ERROR!"," "))</f>
        <v> </v>
      </c>
    </row>
    <row r="91" spans="2:21" ht="15.75" customHeight="1">
      <c r="B91" s="945" t="s">
        <v>111</v>
      </c>
      <c r="C91" s="275">
        <v>1327</v>
      </c>
      <c r="D91" s="697" t="s">
        <v>269</v>
      </c>
      <c r="E91" s="698" t="s">
        <v>46</v>
      </c>
      <c r="F91" s="397" t="s">
        <v>7</v>
      </c>
      <c r="G91" s="150"/>
      <c r="H91" s="764">
        <v>40</v>
      </c>
      <c r="I91" s="759">
        <v>50</v>
      </c>
      <c r="J91" s="759">
        <v>99</v>
      </c>
      <c r="K91" s="759">
        <v>32</v>
      </c>
      <c r="L91" s="759">
        <v>21</v>
      </c>
      <c r="M91" s="760">
        <v>12</v>
      </c>
      <c r="N91" s="769"/>
      <c r="O91" s="787">
        <v>1</v>
      </c>
      <c r="P91" s="514">
        <f>SUM($H91:$N91)</f>
        <v>254</v>
      </c>
      <c r="Q91" s="742">
        <f t="shared" si="10"/>
        <v>30</v>
      </c>
      <c r="R91" s="88"/>
      <c r="S91" s="659" t="str">
        <f t="shared" si="8"/>
        <v>NO</v>
      </c>
      <c r="T91" s="48">
        <f t="shared" si="9"/>
      </c>
      <c r="U91" s="666" t="str">
        <f t="shared" si="11"/>
        <v> </v>
      </c>
    </row>
    <row r="92" spans="2:21" ht="15.75" customHeight="1">
      <c r="B92" s="945" t="s">
        <v>111</v>
      </c>
      <c r="C92" s="275">
        <v>2141</v>
      </c>
      <c r="D92" s="697" t="s">
        <v>348</v>
      </c>
      <c r="E92" s="698" t="s">
        <v>46</v>
      </c>
      <c r="F92" s="397" t="s">
        <v>7</v>
      </c>
      <c r="G92" s="150"/>
      <c r="H92" s="764">
        <v>20</v>
      </c>
      <c r="I92" s="759">
        <v>30</v>
      </c>
      <c r="J92" s="759">
        <v>108</v>
      </c>
      <c r="K92" s="759">
        <v>72</v>
      </c>
      <c r="L92" s="759">
        <v>14</v>
      </c>
      <c r="M92" s="760">
        <v>6</v>
      </c>
      <c r="N92" s="769"/>
      <c r="O92" s="787">
        <v>1</v>
      </c>
      <c r="P92" s="514">
        <f>SUM($H92:$N92)</f>
        <v>250</v>
      </c>
      <c r="Q92" s="742">
        <f t="shared" si="10"/>
        <v>30</v>
      </c>
      <c r="R92" s="89"/>
      <c r="S92" s="659" t="str">
        <f t="shared" si="8"/>
        <v>NO</v>
      </c>
      <c r="T92" s="48">
        <f t="shared" si="9"/>
      </c>
      <c r="U92" s="666" t="str">
        <f t="shared" si="11"/>
        <v> </v>
      </c>
    </row>
    <row r="93" spans="2:21" ht="15.75" customHeight="1">
      <c r="B93" s="945" t="s">
        <v>111</v>
      </c>
      <c r="C93" s="275">
        <v>1143</v>
      </c>
      <c r="D93" s="697" t="s">
        <v>347</v>
      </c>
      <c r="E93" s="698" t="s">
        <v>46</v>
      </c>
      <c r="F93" s="397" t="s">
        <v>7</v>
      </c>
      <c r="G93" s="150"/>
      <c r="H93" s="764">
        <v>20</v>
      </c>
      <c r="I93" s="759">
        <v>50</v>
      </c>
      <c r="J93" s="759">
        <v>108</v>
      </c>
      <c r="K93" s="759">
        <v>56</v>
      </c>
      <c r="L93" s="759">
        <v>14</v>
      </c>
      <c r="M93" s="760"/>
      <c r="N93" s="769"/>
      <c r="O93" s="787">
        <v>2</v>
      </c>
      <c r="P93" s="514">
        <f>SUM($H93:$N93)</f>
        <v>248</v>
      </c>
      <c r="Q93" s="741">
        <f t="shared" si="10"/>
        <v>30</v>
      </c>
      <c r="R93" s="89"/>
      <c r="S93" s="659" t="str">
        <f t="shared" si="8"/>
        <v>NO</v>
      </c>
      <c r="T93" s="48">
        <f t="shared" si="9"/>
      </c>
      <c r="U93" s="666" t="str">
        <f t="shared" si="11"/>
        <v> </v>
      </c>
    </row>
    <row r="94" spans="2:21" ht="15.75" customHeight="1">
      <c r="B94" s="945" t="s">
        <v>111</v>
      </c>
      <c r="C94" s="694">
        <v>1207</v>
      </c>
      <c r="D94" s="695" t="s">
        <v>335</v>
      </c>
      <c r="E94" s="150" t="s">
        <v>51</v>
      </c>
      <c r="F94" s="397" t="s">
        <v>7</v>
      </c>
      <c r="G94" s="150"/>
      <c r="H94" s="764">
        <v>20</v>
      </c>
      <c r="I94" s="759">
        <v>10</v>
      </c>
      <c r="J94" s="759">
        <v>117</v>
      </c>
      <c r="K94" s="759">
        <v>64</v>
      </c>
      <c r="L94" s="759">
        <v>28</v>
      </c>
      <c r="M94" s="760">
        <v>6</v>
      </c>
      <c r="N94" s="769"/>
      <c r="O94" s="787">
        <v>1</v>
      </c>
      <c r="P94" s="514">
        <f>SUM($H94:$N94)</f>
        <v>245</v>
      </c>
      <c r="Q94" s="735">
        <f t="shared" si="10"/>
        <v>30</v>
      </c>
      <c r="R94" s="89"/>
      <c r="S94" s="659" t="str">
        <f>IF(P94&gt;279,"Yes","NO")</f>
        <v>NO</v>
      </c>
      <c r="T94" s="48">
        <f>IF(S94="yes","S","")</f>
      </c>
      <c r="U94" s="666" t="str">
        <f>IF(P94=0," ",IF(Q94&lt;&gt;30,"ERROR!"," "))</f>
        <v> </v>
      </c>
    </row>
    <row r="95" spans="2:21" ht="15.75" customHeight="1">
      <c r="B95" s="945" t="s">
        <v>111</v>
      </c>
      <c r="C95" s="694">
        <v>1799</v>
      </c>
      <c r="D95" s="695" t="s">
        <v>384</v>
      </c>
      <c r="E95" s="150" t="s">
        <v>48</v>
      </c>
      <c r="F95" s="397" t="s">
        <v>7</v>
      </c>
      <c r="G95" s="150"/>
      <c r="H95" s="764">
        <v>0</v>
      </c>
      <c r="I95" s="759">
        <v>20</v>
      </c>
      <c r="J95" s="759">
        <v>63</v>
      </c>
      <c r="K95" s="759">
        <v>120</v>
      </c>
      <c r="L95" s="759">
        <v>42</v>
      </c>
      <c r="M95" s="760"/>
      <c r="N95" s="769"/>
      <c r="O95" s="787"/>
      <c r="P95" s="514">
        <f>SUM($H95:$N95)</f>
        <v>245</v>
      </c>
      <c r="Q95" s="742">
        <f t="shared" si="10"/>
        <v>30</v>
      </c>
      <c r="R95" s="181"/>
      <c r="S95" s="659" t="str">
        <f t="shared" si="8"/>
        <v>NO</v>
      </c>
      <c r="T95" s="48">
        <f t="shared" si="9"/>
      </c>
      <c r="U95" s="666" t="str">
        <f t="shared" si="11"/>
        <v> </v>
      </c>
    </row>
    <row r="96" spans="2:21" ht="15.75" customHeight="1">
      <c r="B96" s="945" t="s">
        <v>111</v>
      </c>
      <c r="C96" s="275">
        <v>1225</v>
      </c>
      <c r="D96" s="697" t="s">
        <v>98</v>
      </c>
      <c r="E96" s="698" t="s">
        <v>51</v>
      </c>
      <c r="F96" s="398" t="s">
        <v>7</v>
      </c>
      <c r="G96" s="146"/>
      <c r="H96" s="764">
        <v>10</v>
      </c>
      <c r="I96" s="759">
        <v>30</v>
      </c>
      <c r="J96" s="759">
        <v>117</v>
      </c>
      <c r="K96" s="759">
        <v>40</v>
      </c>
      <c r="L96" s="759">
        <v>28</v>
      </c>
      <c r="M96" s="760">
        <v>18</v>
      </c>
      <c r="N96" s="769"/>
      <c r="O96" s="787">
        <v>1</v>
      </c>
      <c r="P96" s="514">
        <f>SUM($H96:$N96)</f>
        <v>243</v>
      </c>
      <c r="Q96" s="742">
        <f t="shared" si="10"/>
        <v>30</v>
      </c>
      <c r="R96" s="181"/>
      <c r="S96" s="659" t="str">
        <f t="shared" si="8"/>
        <v>NO</v>
      </c>
      <c r="T96" s="48">
        <f t="shared" si="9"/>
      </c>
      <c r="U96" s="666" t="str">
        <f t="shared" si="11"/>
        <v> </v>
      </c>
    </row>
    <row r="97" spans="2:21" ht="15.75" customHeight="1">
      <c r="B97" s="945" t="s">
        <v>111</v>
      </c>
      <c r="C97" s="275">
        <v>1395</v>
      </c>
      <c r="D97" s="697" t="s">
        <v>422</v>
      </c>
      <c r="E97" s="150" t="s">
        <v>46</v>
      </c>
      <c r="F97" s="402" t="s">
        <v>7</v>
      </c>
      <c r="G97" s="150"/>
      <c r="H97" s="764">
        <v>40</v>
      </c>
      <c r="I97" s="759">
        <v>50</v>
      </c>
      <c r="J97" s="759">
        <v>108</v>
      </c>
      <c r="K97" s="759">
        <v>16</v>
      </c>
      <c r="L97" s="759">
        <v>21</v>
      </c>
      <c r="M97" s="760">
        <v>6</v>
      </c>
      <c r="N97" s="769"/>
      <c r="O97" s="787">
        <v>3</v>
      </c>
      <c r="P97" s="514">
        <f>SUM($H97:$N97)</f>
        <v>241</v>
      </c>
      <c r="Q97" s="742">
        <f t="shared" si="10"/>
        <v>30</v>
      </c>
      <c r="R97" s="181"/>
      <c r="S97" s="659" t="str">
        <f t="shared" si="8"/>
        <v>NO</v>
      </c>
      <c r="T97" s="48">
        <f t="shared" si="9"/>
      </c>
      <c r="U97" s="666" t="str">
        <f t="shared" si="11"/>
        <v> </v>
      </c>
    </row>
    <row r="98" spans="2:21" ht="15.75" customHeight="1">
      <c r="B98" s="945" t="s">
        <v>111</v>
      </c>
      <c r="C98" s="694">
        <v>1628</v>
      </c>
      <c r="D98" s="695" t="s">
        <v>173</v>
      </c>
      <c r="E98" s="150" t="s">
        <v>48</v>
      </c>
      <c r="F98" s="396" t="s">
        <v>7</v>
      </c>
      <c r="G98" s="147"/>
      <c r="H98" s="764">
        <v>20</v>
      </c>
      <c r="I98" s="759">
        <v>70</v>
      </c>
      <c r="J98" s="759">
        <v>81</v>
      </c>
      <c r="K98" s="759">
        <v>24</v>
      </c>
      <c r="L98" s="759">
        <v>35</v>
      </c>
      <c r="M98" s="760">
        <v>6</v>
      </c>
      <c r="N98" s="769"/>
      <c r="O98" s="787">
        <v>3</v>
      </c>
      <c r="P98" s="514">
        <f>SUM($H98:$N98)</f>
        <v>236</v>
      </c>
      <c r="Q98" s="740">
        <f t="shared" si="10"/>
        <v>30</v>
      </c>
      <c r="R98" s="181"/>
      <c r="S98" s="659" t="str">
        <f t="shared" si="8"/>
        <v>NO</v>
      </c>
      <c r="T98" s="48">
        <f t="shared" si="9"/>
      </c>
      <c r="U98" s="666" t="str">
        <f t="shared" si="11"/>
        <v> </v>
      </c>
    </row>
    <row r="99" spans="2:21" ht="15.75" customHeight="1">
      <c r="B99" s="945" t="s">
        <v>111</v>
      </c>
      <c r="C99" s="694">
        <v>1848</v>
      </c>
      <c r="D99" s="695" t="s">
        <v>440</v>
      </c>
      <c r="E99" s="150" t="s">
        <v>46</v>
      </c>
      <c r="F99" s="396" t="s">
        <v>7</v>
      </c>
      <c r="G99" s="147"/>
      <c r="H99" s="764">
        <v>20</v>
      </c>
      <c r="I99" s="759">
        <v>20</v>
      </c>
      <c r="J99" s="759">
        <v>45</v>
      </c>
      <c r="K99" s="759">
        <v>80</v>
      </c>
      <c r="L99" s="759">
        <v>49</v>
      </c>
      <c r="M99" s="760">
        <v>18</v>
      </c>
      <c r="N99" s="769"/>
      <c r="O99" s="787">
        <v>1</v>
      </c>
      <c r="P99" s="514">
        <f>SUM($H99:$N99)</f>
        <v>232</v>
      </c>
      <c r="Q99" s="740">
        <f t="shared" si="10"/>
        <v>30</v>
      </c>
      <c r="R99" s="181"/>
      <c r="S99" s="659" t="str">
        <f aca="true" t="shared" si="12" ref="S99:S134">IF(P99&gt;279,"Yes","NO")</f>
        <v>NO</v>
      </c>
      <c r="T99" s="48">
        <f aca="true" t="shared" si="13" ref="T99:T134">IF(S99="yes","S","")</f>
      </c>
      <c r="U99" s="666" t="str">
        <f t="shared" si="11"/>
        <v> </v>
      </c>
    </row>
    <row r="100" spans="2:21" ht="15.75" customHeight="1">
      <c r="B100" s="945" t="s">
        <v>111</v>
      </c>
      <c r="C100" s="694">
        <v>1031</v>
      </c>
      <c r="D100" s="695" t="s">
        <v>389</v>
      </c>
      <c r="E100" s="150" t="s">
        <v>46</v>
      </c>
      <c r="F100" s="397" t="s">
        <v>7</v>
      </c>
      <c r="G100" s="150"/>
      <c r="H100" s="764">
        <v>10</v>
      </c>
      <c r="I100" s="759">
        <v>30</v>
      </c>
      <c r="J100" s="759">
        <v>81</v>
      </c>
      <c r="K100" s="759">
        <v>64</v>
      </c>
      <c r="L100" s="759">
        <v>35</v>
      </c>
      <c r="M100" s="760">
        <v>6</v>
      </c>
      <c r="N100" s="769"/>
      <c r="O100" s="787">
        <v>3</v>
      </c>
      <c r="P100" s="514">
        <f>SUM($H100:$N100)</f>
        <v>226</v>
      </c>
      <c r="Q100" s="741">
        <f t="shared" si="10"/>
        <v>30</v>
      </c>
      <c r="R100" s="89"/>
      <c r="S100" s="659" t="str">
        <f t="shared" si="12"/>
        <v>NO</v>
      </c>
      <c r="T100" s="48">
        <f t="shared" si="13"/>
      </c>
      <c r="U100" s="666" t="str">
        <f t="shared" si="11"/>
        <v> </v>
      </c>
    </row>
    <row r="101" spans="2:21" ht="15.75" customHeight="1">
      <c r="B101" s="945" t="s">
        <v>111</v>
      </c>
      <c r="C101" s="694">
        <v>1765</v>
      </c>
      <c r="D101" s="695" t="s">
        <v>363</v>
      </c>
      <c r="E101" s="150" t="s">
        <v>46</v>
      </c>
      <c r="F101" s="397" t="s">
        <v>7</v>
      </c>
      <c r="G101" s="150"/>
      <c r="H101" s="764">
        <v>0</v>
      </c>
      <c r="I101" s="759">
        <v>20</v>
      </c>
      <c r="J101" s="759">
        <v>117</v>
      </c>
      <c r="K101" s="759">
        <v>48</v>
      </c>
      <c r="L101" s="759">
        <v>35</v>
      </c>
      <c r="M101" s="760">
        <v>6</v>
      </c>
      <c r="N101" s="769"/>
      <c r="O101" s="787">
        <v>3</v>
      </c>
      <c r="P101" s="514">
        <f>SUM($H101:$N101)</f>
        <v>226</v>
      </c>
      <c r="Q101" s="735">
        <f t="shared" si="10"/>
        <v>30</v>
      </c>
      <c r="R101" s="89"/>
      <c r="S101" s="659" t="str">
        <f t="shared" si="12"/>
        <v>NO</v>
      </c>
      <c r="T101" s="48">
        <f t="shared" si="13"/>
      </c>
      <c r="U101" s="666" t="str">
        <f t="shared" si="11"/>
        <v> </v>
      </c>
    </row>
    <row r="102" spans="2:21" ht="15.75" customHeight="1">
      <c r="B102" s="945" t="s">
        <v>111</v>
      </c>
      <c r="C102" s="694">
        <v>2491</v>
      </c>
      <c r="D102" s="712" t="s">
        <v>360</v>
      </c>
      <c r="E102" s="167" t="s">
        <v>43</v>
      </c>
      <c r="F102" s="398" t="s">
        <v>7</v>
      </c>
      <c r="G102" s="146"/>
      <c r="H102" s="764">
        <v>0</v>
      </c>
      <c r="I102" s="759">
        <v>10</v>
      </c>
      <c r="J102" s="759">
        <v>108</v>
      </c>
      <c r="K102" s="759">
        <v>48</v>
      </c>
      <c r="L102" s="759">
        <v>35</v>
      </c>
      <c r="M102" s="760">
        <v>24</v>
      </c>
      <c r="N102" s="769"/>
      <c r="O102" s="787">
        <v>2</v>
      </c>
      <c r="P102" s="514">
        <f>SUM($H102:$N102)</f>
        <v>225</v>
      </c>
      <c r="Q102" s="737">
        <f t="shared" si="10"/>
        <v>30</v>
      </c>
      <c r="R102" s="181"/>
      <c r="S102" s="659" t="str">
        <f t="shared" si="12"/>
        <v>NO</v>
      </c>
      <c r="T102" s="48">
        <f t="shared" si="13"/>
      </c>
      <c r="U102" s="666" t="str">
        <f t="shared" si="11"/>
        <v> </v>
      </c>
    </row>
    <row r="103" spans="2:21" ht="15.75" customHeight="1">
      <c r="B103" s="945" t="s">
        <v>111</v>
      </c>
      <c r="C103" s="275">
        <v>1326</v>
      </c>
      <c r="D103" s="697" t="s">
        <v>270</v>
      </c>
      <c r="E103" s="698" t="s">
        <v>46</v>
      </c>
      <c r="F103" s="397" t="s">
        <v>7</v>
      </c>
      <c r="G103" s="150"/>
      <c r="H103" s="764">
        <v>30</v>
      </c>
      <c r="I103" s="759">
        <v>0</v>
      </c>
      <c r="J103" s="759">
        <v>126</v>
      </c>
      <c r="K103" s="759">
        <v>40</v>
      </c>
      <c r="L103" s="759">
        <v>14</v>
      </c>
      <c r="M103" s="760">
        <v>12</v>
      </c>
      <c r="N103" s="769"/>
      <c r="O103" s="787">
        <v>4</v>
      </c>
      <c r="P103" s="514">
        <f>SUM($H103:$N103)</f>
        <v>222</v>
      </c>
      <c r="Q103" s="735">
        <f t="shared" si="10"/>
        <v>30</v>
      </c>
      <c r="R103" s="89"/>
      <c r="S103" s="659" t="str">
        <f t="shared" si="12"/>
        <v>NO</v>
      </c>
      <c r="T103" s="48">
        <f t="shared" si="13"/>
      </c>
      <c r="U103" s="666" t="str">
        <f t="shared" si="11"/>
        <v> </v>
      </c>
    </row>
    <row r="104" spans="2:21" ht="15.75" customHeight="1">
      <c r="B104" s="945" t="s">
        <v>111</v>
      </c>
      <c r="C104" s="275">
        <v>1624</v>
      </c>
      <c r="D104" s="697" t="s">
        <v>274</v>
      </c>
      <c r="E104" s="698" t="s">
        <v>51</v>
      </c>
      <c r="F104" s="397" t="s">
        <v>7</v>
      </c>
      <c r="G104" s="150"/>
      <c r="H104" s="764">
        <v>20</v>
      </c>
      <c r="I104" s="759">
        <v>20</v>
      </c>
      <c r="J104" s="759">
        <v>45</v>
      </c>
      <c r="K104" s="759">
        <v>88</v>
      </c>
      <c r="L104" s="759">
        <v>42</v>
      </c>
      <c r="M104" s="760">
        <v>6</v>
      </c>
      <c r="N104" s="769"/>
      <c r="O104" s="787">
        <v>3</v>
      </c>
      <c r="P104" s="514">
        <f>SUM($H104:$N104)</f>
        <v>221</v>
      </c>
      <c r="Q104" s="735">
        <f t="shared" si="10"/>
        <v>30</v>
      </c>
      <c r="R104" s="89"/>
      <c r="S104" s="659" t="str">
        <f t="shared" si="12"/>
        <v>NO</v>
      </c>
      <c r="T104" s="48">
        <f t="shared" si="13"/>
      </c>
      <c r="U104" s="666" t="str">
        <f t="shared" si="11"/>
        <v> </v>
      </c>
    </row>
    <row r="105" spans="2:21" ht="15.75" customHeight="1">
      <c r="B105" s="945" t="s">
        <v>111</v>
      </c>
      <c r="C105" s="275">
        <v>1328</v>
      </c>
      <c r="D105" s="697" t="s">
        <v>321</v>
      </c>
      <c r="E105" s="150" t="s">
        <v>45</v>
      </c>
      <c r="F105" s="397" t="s">
        <v>7</v>
      </c>
      <c r="G105" s="150"/>
      <c r="H105" s="764">
        <v>10</v>
      </c>
      <c r="I105" s="759">
        <v>10</v>
      </c>
      <c r="J105" s="759">
        <v>27</v>
      </c>
      <c r="K105" s="759">
        <v>80</v>
      </c>
      <c r="L105" s="759">
        <v>70</v>
      </c>
      <c r="M105" s="760">
        <v>18</v>
      </c>
      <c r="N105" s="769">
        <v>5</v>
      </c>
      <c r="O105" s="787">
        <v>1</v>
      </c>
      <c r="P105" s="514">
        <f>SUM($H105:$N105)</f>
        <v>220</v>
      </c>
      <c r="Q105" s="735">
        <f t="shared" si="10"/>
        <v>30</v>
      </c>
      <c r="R105" s="89"/>
      <c r="S105" s="659" t="str">
        <f t="shared" si="12"/>
        <v>NO</v>
      </c>
      <c r="T105" s="48">
        <f t="shared" si="13"/>
      </c>
      <c r="U105" s="666" t="str">
        <f t="shared" si="11"/>
        <v> </v>
      </c>
    </row>
    <row r="106" spans="2:21" ht="15.75" customHeight="1">
      <c r="B106" s="945" t="s">
        <v>111</v>
      </c>
      <c r="C106" s="694">
        <v>1782</v>
      </c>
      <c r="D106" s="695" t="s">
        <v>385</v>
      </c>
      <c r="E106" s="150" t="s">
        <v>48</v>
      </c>
      <c r="F106" s="397" t="s">
        <v>7</v>
      </c>
      <c r="G106" s="150"/>
      <c r="H106" s="764">
        <v>10</v>
      </c>
      <c r="I106" s="759">
        <v>30</v>
      </c>
      <c r="J106" s="759">
        <v>45</v>
      </c>
      <c r="K106" s="759">
        <v>88</v>
      </c>
      <c r="L106" s="759">
        <v>35</v>
      </c>
      <c r="M106" s="760">
        <v>12</v>
      </c>
      <c r="N106" s="769"/>
      <c r="O106" s="787">
        <v>3</v>
      </c>
      <c r="P106" s="514">
        <f>SUM($H106:$N106)</f>
        <v>220</v>
      </c>
      <c r="Q106" s="735">
        <f t="shared" si="10"/>
        <v>30</v>
      </c>
      <c r="R106" s="613"/>
      <c r="S106" s="659" t="str">
        <f t="shared" si="12"/>
        <v>NO</v>
      </c>
      <c r="T106" s="48">
        <f t="shared" si="13"/>
      </c>
      <c r="U106" s="666" t="str">
        <f t="shared" si="11"/>
        <v> </v>
      </c>
    </row>
    <row r="107" spans="2:21" ht="15.75" customHeight="1">
      <c r="B107" s="945" t="s">
        <v>111</v>
      </c>
      <c r="C107" s="275">
        <v>1842</v>
      </c>
      <c r="D107" s="697" t="s">
        <v>359</v>
      </c>
      <c r="E107" s="698" t="s">
        <v>45</v>
      </c>
      <c r="F107" s="397" t="s">
        <v>7</v>
      </c>
      <c r="G107" s="150"/>
      <c r="H107" s="764">
        <v>10</v>
      </c>
      <c r="I107" s="759">
        <v>50</v>
      </c>
      <c r="J107" s="759">
        <v>108</v>
      </c>
      <c r="K107" s="759">
        <v>16</v>
      </c>
      <c r="L107" s="759">
        <v>28</v>
      </c>
      <c r="M107" s="760">
        <v>6</v>
      </c>
      <c r="N107" s="769"/>
      <c r="O107" s="787">
        <v>5</v>
      </c>
      <c r="P107" s="514">
        <f>SUM($H107:$N107)</f>
        <v>218</v>
      </c>
      <c r="Q107" s="735">
        <f aca="true" t="shared" si="14" ref="Q107:Q129">(H107/10)+(I107/10)+(J107/9)+(K107/8)+(L107/7)+(M107/6)+(N107/5)+O107</f>
        <v>30</v>
      </c>
      <c r="R107" s="613"/>
      <c r="S107" s="659" t="str">
        <f>IF(P107&gt;279,"Yes","NO")</f>
        <v>NO</v>
      </c>
      <c r="T107" s="48">
        <f>IF(S107="yes","S","")</f>
      </c>
      <c r="U107" s="666" t="str">
        <f>IF(P107=0," ",IF(Q107&lt;&gt;30,"ERROR!"," "))</f>
        <v> </v>
      </c>
    </row>
    <row r="108" spans="2:21" ht="15.75" customHeight="1">
      <c r="B108" s="945" t="s">
        <v>111</v>
      </c>
      <c r="C108" s="275">
        <v>9013</v>
      </c>
      <c r="D108" s="697" t="s">
        <v>391</v>
      </c>
      <c r="E108" s="698" t="s">
        <v>392</v>
      </c>
      <c r="F108" s="397" t="s">
        <v>7</v>
      </c>
      <c r="G108" s="150"/>
      <c r="H108" s="764">
        <v>0</v>
      </c>
      <c r="I108" s="759">
        <v>40</v>
      </c>
      <c r="J108" s="759">
        <v>27</v>
      </c>
      <c r="K108" s="759">
        <v>96</v>
      </c>
      <c r="L108" s="759">
        <v>49</v>
      </c>
      <c r="M108" s="760">
        <v>6</v>
      </c>
      <c r="N108" s="769"/>
      <c r="O108" s="787">
        <v>3</v>
      </c>
      <c r="P108" s="514">
        <f>SUM($H108:$N108)</f>
        <v>218</v>
      </c>
      <c r="Q108" s="735">
        <f t="shared" si="14"/>
        <v>30</v>
      </c>
      <c r="R108" s="613"/>
      <c r="S108" s="659" t="str">
        <f>IF(P108&gt;279,"Yes","NO")</f>
        <v>NO</v>
      </c>
      <c r="T108" s="48">
        <f>IF(S108="yes","S","")</f>
      </c>
      <c r="U108" s="666" t="str">
        <f>IF(P108=0," ",IF(Q108&lt;&gt;30,"ERROR!"," "))</f>
        <v> </v>
      </c>
    </row>
    <row r="109" spans="2:21" ht="15.75" customHeight="1">
      <c r="B109" s="945" t="s">
        <v>111</v>
      </c>
      <c r="C109" s="275">
        <v>1615</v>
      </c>
      <c r="D109" s="697" t="s">
        <v>275</v>
      </c>
      <c r="E109" s="698" t="s">
        <v>51</v>
      </c>
      <c r="F109" s="397" t="s">
        <v>7</v>
      </c>
      <c r="G109" s="150"/>
      <c r="H109" s="764">
        <v>20</v>
      </c>
      <c r="I109" s="759">
        <v>10</v>
      </c>
      <c r="J109" s="759">
        <v>54</v>
      </c>
      <c r="K109" s="759">
        <v>56</v>
      </c>
      <c r="L109" s="759">
        <v>42</v>
      </c>
      <c r="M109" s="760">
        <v>30</v>
      </c>
      <c r="N109" s="769">
        <v>5</v>
      </c>
      <c r="O109" s="787">
        <v>2</v>
      </c>
      <c r="P109" s="514">
        <f>SUM($H109:$N109)</f>
        <v>217</v>
      </c>
      <c r="Q109" s="735">
        <f t="shared" si="14"/>
        <v>30</v>
      </c>
      <c r="R109" s="613"/>
      <c r="S109" s="659" t="str">
        <f>IF(P109&gt;279,"Yes","NO")</f>
        <v>NO</v>
      </c>
      <c r="T109" s="48">
        <f>IF(S109="yes","S","")</f>
      </c>
      <c r="U109" s="666" t="str">
        <f>IF(P109=0," ",IF(Q109&lt;&gt;30,"ERROR!"," "))</f>
        <v> </v>
      </c>
    </row>
    <row r="110" spans="2:21" ht="15.75" customHeight="1">
      <c r="B110" s="945" t="s">
        <v>111</v>
      </c>
      <c r="C110" s="275">
        <v>1840</v>
      </c>
      <c r="D110" s="697" t="s">
        <v>376</v>
      </c>
      <c r="E110" s="698" t="s">
        <v>46</v>
      </c>
      <c r="F110" s="397" t="s">
        <v>7</v>
      </c>
      <c r="G110" s="150"/>
      <c r="H110" s="764">
        <v>10</v>
      </c>
      <c r="I110" s="759">
        <v>30</v>
      </c>
      <c r="J110" s="759">
        <v>72</v>
      </c>
      <c r="K110" s="759">
        <v>56</v>
      </c>
      <c r="L110" s="759">
        <v>42</v>
      </c>
      <c r="M110" s="760">
        <v>6</v>
      </c>
      <c r="N110" s="769"/>
      <c r="O110" s="787">
        <v>4</v>
      </c>
      <c r="P110" s="514">
        <f>SUM($H110:$N110)</f>
        <v>216</v>
      </c>
      <c r="Q110" s="735">
        <f t="shared" si="14"/>
        <v>30</v>
      </c>
      <c r="R110" s="89"/>
      <c r="S110" s="659" t="str">
        <f t="shared" si="12"/>
        <v>NO</v>
      </c>
      <c r="T110" s="48">
        <f t="shared" si="13"/>
      </c>
      <c r="U110" s="666" t="str">
        <f t="shared" si="11"/>
        <v> </v>
      </c>
    </row>
    <row r="111" spans="2:21" ht="15.75" customHeight="1">
      <c r="B111" s="945" t="s">
        <v>111</v>
      </c>
      <c r="C111" s="694">
        <v>1052</v>
      </c>
      <c r="D111" s="695" t="s">
        <v>294</v>
      </c>
      <c r="E111" s="150" t="s">
        <v>46</v>
      </c>
      <c r="F111" s="397" t="s">
        <v>7</v>
      </c>
      <c r="G111" s="150"/>
      <c r="H111" s="764">
        <v>20</v>
      </c>
      <c r="I111" s="759">
        <v>0</v>
      </c>
      <c r="J111" s="759">
        <v>36</v>
      </c>
      <c r="K111" s="759">
        <v>112</v>
      </c>
      <c r="L111" s="759">
        <v>35</v>
      </c>
      <c r="M111" s="760">
        <v>12</v>
      </c>
      <c r="N111" s="769"/>
      <c r="O111" s="787">
        <v>3</v>
      </c>
      <c r="P111" s="514">
        <f>SUM($H111:$N111)</f>
        <v>215</v>
      </c>
      <c r="Q111" s="735">
        <f t="shared" si="14"/>
        <v>30</v>
      </c>
      <c r="R111" s="89"/>
      <c r="S111" s="659" t="str">
        <f t="shared" si="12"/>
        <v>NO</v>
      </c>
      <c r="T111" s="48">
        <f t="shared" si="13"/>
      </c>
      <c r="U111" s="666" t="str">
        <f t="shared" si="11"/>
        <v> </v>
      </c>
    </row>
    <row r="112" spans="2:21" ht="15.75" customHeight="1">
      <c r="B112" s="945" t="s">
        <v>111</v>
      </c>
      <c r="C112" s="275">
        <v>1844</v>
      </c>
      <c r="D112" s="697" t="s">
        <v>396</v>
      </c>
      <c r="E112" s="698" t="s">
        <v>46</v>
      </c>
      <c r="F112" s="397" t="s">
        <v>7</v>
      </c>
      <c r="G112" s="150"/>
      <c r="H112" s="764">
        <v>0</v>
      </c>
      <c r="I112" s="759">
        <v>30</v>
      </c>
      <c r="J112" s="759">
        <v>90</v>
      </c>
      <c r="K112" s="759">
        <v>72</v>
      </c>
      <c r="L112" s="759">
        <v>14</v>
      </c>
      <c r="M112" s="760">
        <v>6</v>
      </c>
      <c r="N112" s="769"/>
      <c r="O112" s="787">
        <v>5</v>
      </c>
      <c r="P112" s="514">
        <f>SUM($H112:$N112)</f>
        <v>212</v>
      </c>
      <c r="Q112" s="735">
        <f t="shared" si="14"/>
        <v>30</v>
      </c>
      <c r="R112" s="89"/>
      <c r="S112" s="659" t="str">
        <f>IF(P112&gt;279,"Yes","NO")</f>
        <v>NO</v>
      </c>
      <c r="T112" s="48">
        <f>IF(S112="yes","S","")</f>
      </c>
      <c r="U112" s="666" t="str">
        <f>IF(P112=0," ",IF(Q112&lt;&gt;30,"ERROR!"," "))</f>
        <v> </v>
      </c>
    </row>
    <row r="113" spans="2:21" ht="15.75" customHeight="1">
      <c r="B113" s="945" t="s">
        <v>111</v>
      </c>
      <c r="C113" s="694">
        <v>1054</v>
      </c>
      <c r="D113" s="695" t="s">
        <v>263</v>
      </c>
      <c r="E113" s="150" t="s">
        <v>46</v>
      </c>
      <c r="F113" s="397" t="s">
        <v>7</v>
      </c>
      <c r="G113" s="150"/>
      <c r="H113" s="764">
        <v>10</v>
      </c>
      <c r="I113" s="759">
        <v>10</v>
      </c>
      <c r="J113" s="759">
        <v>90</v>
      </c>
      <c r="K113" s="759">
        <v>48</v>
      </c>
      <c r="L113" s="759">
        <v>42</v>
      </c>
      <c r="M113" s="760">
        <v>6</v>
      </c>
      <c r="N113" s="769"/>
      <c r="O113" s="787">
        <v>5</v>
      </c>
      <c r="P113" s="514">
        <f>SUM($H113:$N113)</f>
        <v>206</v>
      </c>
      <c r="Q113" s="735">
        <f t="shared" si="14"/>
        <v>30</v>
      </c>
      <c r="R113" s="89"/>
      <c r="S113" s="659" t="str">
        <f t="shared" si="12"/>
        <v>NO</v>
      </c>
      <c r="T113" s="48">
        <f t="shared" si="13"/>
      </c>
      <c r="U113" s="666" t="str">
        <f t="shared" si="11"/>
        <v> </v>
      </c>
    </row>
    <row r="114" spans="2:21" ht="15.75" customHeight="1">
      <c r="B114" s="945" t="s">
        <v>111</v>
      </c>
      <c r="C114" s="275">
        <v>1841</v>
      </c>
      <c r="D114" s="697" t="s">
        <v>373</v>
      </c>
      <c r="E114" s="698" t="s">
        <v>46</v>
      </c>
      <c r="F114" s="390" t="s">
        <v>7</v>
      </c>
      <c r="G114" s="167"/>
      <c r="H114" s="764">
        <v>20</v>
      </c>
      <c r="I114" s="759">
        <v>30</v>
      </c>
      <c r="J114" s="759">
        <v>54</v>
      </c>
      <c r="K114" s="759">
        <v>48</v>
      </c>
      <c r="L114" s="759">
        <v>28</v>
      </c>
      <c r="M114" s="760">
        <v>18</v>
      </c>
      <c r="N114" s="769"/>
      <c r="O114" s="787">
        <v>6</v>
      </c>
      <c r="P114" s="514">
        <f>SUM($H114:$N114)</f>
        <v>198</v>
      </c>
      <c r="Q114" s="741">
        <f t="shared" si="14"/>
        <v>30</v>
      </c>
      <c r="R114" s="89"/>
      <c r="S114" s="659" t="str">
        <f t="shared" si="12"/>
        <v>NO</v>
      </c>
      <c r="T114" s="114">
        <f t="shared" si="13"/>
      </c>
      <c r="U114" s="666" t="str">
        <f t="shared" si="11"/>
        <v> </v>
      </c>
    </row>
    <row r="115" spans="2:21" ht="15.75" customHeight="1">
      <c r="B115" s="945" t="s">
        <v>111</v>
      </c>
      <c r="C115" s="694">
        <v>1062</v>
      </c>
      <c r="D115" s="695" t="s">
        <v>325</v>
      </c>
      <c r="E115" s="150" t="s">
        <v>50</v>
      </c>
      <c r="F115" s="390" t="s">
        <v>7</v>
      </c>
      <c r="G115" s="167"/>
      <c r="H115" s="764">
        <v>0</v>
      </c>
      <c r="I115" s="759">
        <v>30</v>
      </c>
      <c r="J115" s="759">
        <v>45</v>
      </c>
      <c r="K115" s="759">
        <v>32</v>
      </c>
      <c r="L115" s="759">
        <v>35</v>
      </c>
      <c r="M115" s="760">
        <v>48</v>
      </c>
      <c r="N115" s="769">
        <v>5</v>
      </c>
      <c r="O115" s="787">
        <v>4</v>
      </c>
      <c r="P115" s="514">
        <f>SUM($H115:$N115)</f>
        <v>195</v>
      </c>
      <c r="Q115" s="741">
        <f t="shared" si="14"/>
        <v>30</v>
      </c>
      <c r="R115" s="89"/>
      <c r="S115" s="659" t="str">
        <f t="shared" si="12"/>
        <v>NO</v>
      </c>
      <c r="T115" s="48">
        <f t="shared" si="13"/>
      </c>
      <c r="U115" s="666" t="str">
        <f t="shared" si="11"/>
        <v> </v>
      </c>
    </row>
    <row r="116" spans="2:21" ht="15.75" customHeight="1">
      <c r="B116" s="945" t="s">
        <v>111</v>
      </c>
      <c r="C116" s="275">
        <v>1815</v>
      </c>
      <c r="D116" s="697" t="s">
        <v>400</v>
      </c>
      <c r="E116" s="698" t="s">
        <v>51</v>
      </c>
      <c r="F116" s="390" t="s">
        <v>7</v>
      </c>
      <c r="G116" s="167"/>
      <c r="H116" s="764">
        <v>10</v>
      </c>
      <c r="I116" s="759">
        <v>30</v>
      </c>
      <c r="J116" s="759">
        <v>45</v>
      </c>
      <c r="K116" s="759">
        <v>32</v>
      </c>
      <c r="L116" s="759">
        <v>42</v>
      </c>
      <c r="M116" s="760">
        <v>36</v>
      </c>
      <c r="N116" s="769"/>
      <c r="O116" s="787">
        <v>5</v>
      </c>
      <c r="P116" s="514">
        <f>SUM($H116:$N116)</f>
        <v>195</v>
      </c>
      <c r="Q116" s="735">
        <f t="shared" si="14"/>
        <v>30</v>
      </c>
      <c r="R116" s="89"/>
      <c r="S116" s="659" t="str">
        <f t="shared" si="12"/>
        <v>NO</v>
      </c>
      <c r="T116" s="48">
        <f t="shared" si="13"/>
      </c>
      <c r="U116" s="666" t="str">
        <f t="shared" si="11"/>
        <v> </v>
      </c>
    </row>
    <row r="117" spans="2:21" ht="15.75" customHeight="1">
      <c r="B117" s="945" t="s">
        <v>111</v>
      </c>
      <c r="C117" s="275">
        <v>1021</v>
      </c>
      <c r="D117" s="697" t="s">
        <v>281</v>
      </c>
      <c r="E117" s="698" t="s">
        <v>46</v>
      </c>
      <c r="F117" s="390" t="s">
        <v>7</v>
      </c>
      <c r="G117" s="167"/>
      <c r="H117" s="764">
        <v>10</v>
      </c>
      <c r="I117" s="759">
        <v>30</v>
      </c>
      <c r="J117" s="759">
        <v>27</v>
      </c>
      <c r="K117" s="759">
        <v>8</v>
      </c>
      <c r="L117" s="759">
        <v>49</v>
      </c>
      <c r="M117" s="760">
        <v>42</v>
      </c>
      <c r="N117" s="769">
        <v>20</v>
      </c>
      <c r="O117" s="787">
        <v>4</v>
      </c>
      <c r="P117" s="514">
        <f>SUM($H117:$N117)</f>
        <v>186</v>
      </c>
      <c r="Q117" s="741">
        <f t="shared" si="14"/>
        <v>30</v>
      </c>
      <c r="R117" s="89"/>
      <c r="S117" s="659" t="str">
        <f t="shared" si="12"/>
        <v>NO</v>
      </c>
      <c r="T117" s="48">
        <f t="shared" si="13"/>
      </c>
      <c r="U117" s="666" t="str">
        <f t="shared" si="11"/>
        <v> </v>
      </c>
    </row>
    <row r="118" spans="2:21" ht="15.75" customHeight="1">
      <c r="B118" s="945" t="s">
        <v>111</v>
      </c>
      <c r="C118" s="275">
        <v>1847</v>
      </c>
      <c r="D118" s="697" t="s">
        <v>377</v>
      </c>
      <c r="E118" s="698" t="s">
        <v>46</v>
      </c>
      <c r="F118" s="390" t="s">
        <v>7</v>
      </c>
      <c r="G118" s="167"/>
      <c r="H118" s="764">
        <v>20</v>
      </c>
      <c r="I118" s="759">
        <v>20</v>
      </c>
      <c r="J118" s="759">
        <v>81</v>
      </c>
      <c r="K118" s="759">
        <v>32</v>
      </c>
      <c r="L118" s="759">
        <v>21</v>
      </c>
      <c r="M118" s="760">
        <v>12</v>
      </c>
      <c r="N118" s="769"/>
      <c r="O118" s="787">
        <v>8</v>
      </c>
      <c r="P118" s="514">
        <f>SUM($H118:$N118)</f>
        <v>186</v>
      </c>
      <c r="Q118" s="741">
        <f t="shared" si="14"/>
        <v>30</v>
      </c>
      <c r="R118" s="89"/>
      <c r="S118" s="659" t="str">
        <f t="shared" si="12"/>
        <v>NO</v>
      </c>
      <c r="T118" s="48">
        <f t="shared" si="13"/>
      </c>
      <c r="U118" s="666" t="str">
        <f t="shared" si="11"/>
        <v> </v>
      </c>
    </row>
    <row r="119" spans="2:21" ht="15.75" customHeight="1">
      <c r="B119" s="945" t="s">
        <v>111</v>
      </c>
      <c r="C119" s="694">
        <v>1053</v>
      </c>
      <c r="D119" s="695" t="s">
        <v>265</v>
      </c>
      <c r="E119" s="150" t="s">
        <v>46</v>
      </c>
      <c r="F119" s="390" t="s">
        <v>7</v>
      </c>
      <c r="G119" s="167"/>
      <c r="H119" s="764">
        <v>0</v>
      </c>
      <c r="I119" s="759">
        <v>40</v>
      </c>
      <c r="J119" s="759">
        <v>27</v>
      </c>
      <c r="K119" s="759">
        <v>56</v>
      </c>
      <c r="L119" s="759">
        <v>49</v>
      </c>
      <c r="M119" s="760">
        <v>12</v>
      </c>
      <c r="N119" s="769"/>
      <c r="O119" s="787">
        <v>7</v>
      </c>
      <c r="P119" s="514">
        <f>SUM($H119:$N119)</f>
        <v>184</v>
      </c>
      <c r="Q119" s="741">
        <f t="shared" si="14"/>
        <v>30</v>
      </c>
      <c r="R119" s="89"/>
      <c r="S119" s="659" t="str">
        <f t="shared" si="12"/>
        <v>NO</v>
      </c>
      <c r="T119" s="48">
        <f t="shared" si="13"/>
      </c>
      <c r="U119" s="666" t="str">
        <f t="shared" si="11"/>
        <v> </v>
      </c>
    </row>
    <row r="120" spans="2:21" ht="15.75" customHeight="1">
      <c r="B120" s="945" t="s">
        <v>111</v>
      </c>
      <c r="C120" s="275">
        <v>1848</v>
      </c>
      <c r="D120" s="697" t="s">
        <v>395</v>
      </c>
      <c r="E120" s="698" t="s">
        <v>46</v>
      </c>
      <c r="F120" s="390" t="s">
        <v>7</v>
      </c>
      <c r="G120" s="167"/>
      <c r="H120" s="764">
        <v>0</v>
      </c>
      <c r="I120" s="759">
        <v>60</v>
      </c>
      <c r="J120" s="759">
        <v>9</v>
      </c>
      <c r="K120" s="759">
        <v>64</v>
      </c>
      <c r="L120" s="759">
        <v>35</v>
      </c>
      <c r="M120" s="760">
        <v>0</v>
      </c>
      <c r="N120" s="769">
        <v>5</v>
      </c>
      <c r="O120" s="787">
        <v>9</v>
      </c>
      <c r="P120" s="514">
        <f>SUM($H120:$N120)</f>
        <v>173</v>
      </c>
      <c r="Q120" s="741">
        <f t="shared" si="14"/>
        <v>30</v>
      </c>
      <c r="R120" s="89"/>
      <c r="S120" s="659" t="str">
        <f t="shared" si="12"/>
        <v>NO</v>
      </c>
      <c r="T120" s="48">
        <f t="shared" si="13"/>
      </c>
      <c r="U120" s="666" t="str">
        <f t="shared" si="11"/>
        <v> </v>
      </c>
    </row>
    <row r="121" spans="2:21" ht="15.75" customHeight="1">
      <c r="B121" s="945" t="s">
        <v>111</v>
      </c>
      <c r="C121" s="275">
        <v>1218</v>
      </c>
      <c r="D121" s="697" t="s">
        <v>296</v>
      </c>
      <c r="E121" s="698" t="s">
        <v>43</v>
      </c>
      <c r="F121" s="390" t="s">
        <v>7</v>
      </c>
      <c r="G121" s="167"/>
      <c r="H121" s="764">
        <v>0</v>
      </c>
      <c r="I121" s="759">
        <v>10</v>
      </c>
      <c r="J121" s="759">
        <v>18</v>
      </c>
      <c r="K121" s="759">
        <v>56</v>
      </c>
      <c r="L121" s="759">
        <v>49</v>
      </c>
      <c r="M121" s="760">
        <v>24</v>
      </c>
      <c r="N121" s="769">
        <v>15</v>
      </c>
      <c r="O121" s="787">
        <v>6</v>
      </c>
      <c r="P121" s="514">
        <f>SUM($H121:$N121)</f>
        <v>172</v>
      </c>
      <c r="Q121" s="741">
        <f t="shared" si="14"/>
        <v>30</v>
      </c>
      <c r="R121" s="89"/>
      <c r="S121" s="659" t="str">
        <f>IF(P121&gt;279,"Yes","NO")</f>
        <v>NO</v>
      </c>
      <c r="T121" s="48">
        <f>IF(S121="yes","S","")</f>
      </c>
      <c r="U121" s="666" t="str">
        <f>IF(P121=0," ",IF(Q121&lt;&gt;30,"ERROR!"," "))</f>
        <v> </v>
      </c>
    </row>
    <row r="122" spans="2:21" ht="15.75" customHeight="1">
      <c r="B122" s="945" t="s">
        <v>111</v>
      </c>
      <c r="C122" s="275" t="s">
        <v>427</v>
      </c>
      <c r="D122" s="697" t="s">
        <v>426</v>
      </c>
      <c r="E122" s="698" t="s">
        <v>46</v>
      </c>
      <c r="F122" s="390" t="s">
        <v>7</v>
      </c>
      <c r="G122" s="167"/>
      <c r="H122" s="764">
        <v>0</v>
      </c>
      <c r="I122" s="759">
        <v>10</v>
      </c>
      <c r="J122" s="759">
        <v>36</v>
      </c>
      <c r="K122" s="759">
        <v>48</v>
      </c>
      <c r="L122" s="759">
        <v>21</v>
      </c>
      <c r="M122" s="760">
        <v>48</v>
      </c>
      <c r="N122" s="769">
        <v>5</v>
      </c>
      <c r="O122" s="787">
        <v>7</v>
      </c>
      <c r="P122" s="514">
        <f>SUM($H122:$N122)</f>
        <v>168</v>
      </c>
      <c r="Q122" s="735">
        <f t="shared" si="14"/>
        <v>30</v>
      </c>
      <c r="R122" s="89"/>
      <c r="S122" s="659" t="str">
        <f>IF(P122&gt;279,"Yes","NO")</f>
        <v>NO</v>
      </c>
      <c r="T122" s="48">
        <f>IF(S122="yes","S","")</f>
      </c>
      <c r="U122" s="666" t="str">
        <f>IF(P122=0," ",IF(Q122&lt;&gt;30,"ERROR!"," "))</f>
        <v> </v>
      </c>
    </row>
    <row r="123" spans="2:21" ht="15.75" customHeight="1">
      <c r="B123" s="945" t="s">
        <v>111</v>
      </c>
      <c r="C123" s="275">
        <v>1048</v>
      </c>
      <c r="D123" s="697" t="s">
        <v>386</v>
      </c>
      <c r="E123" s="150" t="s">
        <v>50</v>
      </c>
      <c r="F123" s="390" t="s">
        <v>7</v>
      </c>
      <c r="G123" s="167"/>
      <c r="H123" s="764">
        <v>10</v>
      </c>
      <c r="I123" s="759">
        <v>0</v>
      </c>
      <c r="J123" s="759">
        <v>63</v>
      </c>
      <c r="K123" s="759">
        <v>24</v>
      </c>
      <c r="L123" s="759">
        <v>35</v>
      </c>
      <c r="M123" s="760">
        <v>24</v>
      </c>
      <c r="N123" s="769"/>
      <c r="O123" s="787">
        <v>10</v>
      </c>
      <c r="P123" s="514">
        <f>SUM($H123:$N123)</f>
        <v>156</v>
      </c>
      <c r="Q123" s="741">
        <f t="shared" si="14"/>
        <v>30</v>
      </c>
      <c r="R123" s="89"/>
      <c r="S123" s="659" t="str">
        <f t="shared" si="12"/>
        <v>NO</v>
      </c>
      <c r="T123" s="48">
        <f t="shared" si="13"/>
      </c>
      <c r="U123" s="666" t="str">
        <f t="shared" si="11"/>
        <v> </v>
      </c>
    </row>
    <row r="124" spans="2:21" ht="15.75" customHeight="1">
      <c r="B124" s="945" t="s">
        <v>111</v>
      </c>
      <c r="C124" s="275">
        <v>1837</v>
      </c>
      <c r="D124" s="697" t="s">
        <v>353</v>
      </c>
      <c r="E124" s="698" t="s">
        <v>46</v>
      </c>
      <c r="F124" s="390" t="s">
        <v>7</v>
      </c>
      <c r="G124" s="167"/>
      <c r="H124" s="764">
        <v>10</v>
      </c>
      <c r="I124" s="759">
        <v>20</v>
      </c>
      <c r="J124" s="759">
        <v>36</v>
      </c>
      <c r="K124" s="759">
        <v>40</v>
      </c>
      <c r="L124" s="759">
        <v>28</v>
      </c>
      <c r="M124" s="760">
        <v>18</v>
      </c>
      <c r="N124" s="769"/>
      <c r="O124" s="787">
        <v>11</v>
      </c>
      <c r="P124" s="514">
        <f>SUM($H124:$N124)</f>
        <v>152</v>
      </c>
      <c r="Q124" s="735">
        <f t="shared" si="14"/>
        <v>30</v>
      </c>
      <c r="R124" s="89"/>
      <c r="S124" s="659" t="str">
        <f>IF(P124&gt;279,"Yes","NO")</f>
        <v>NO</v>
      </c>
      <c r="T124" s="48">
        <f>IF(S124="yes","S","")</f>
      </c>
      <c r="U124" s="666" t="str">
        <f>IF(P124=0," ",IF(Q124&lt;&gt;30,"ERROR!"," "))</f>
        <v> </v>
      </c>
    </row>
    <row r="125" spans="2:21" ht="15.75" customHeight="1" thickBot="1">
      <c r="B125" s="945" t="s">
        <v>111</v>
      </c>
      <c r="C125" s="275">
        <v>1037</v>
      </c>
      <c r="D125" s="697" t="s">
        <v>54</v>
      </c>
      <c r="E125" s="698" t="s">
        <v>46</v>
      </c>
      <c r="F125" s="390" t="s">
        <v>7</v>
      </c>
      <c r="G125" s="167"/>
      <c r="H125" s="764">
        <v>0</v>
      </c>
      <c r="I125" s="759">
        <v>0</v>
      </c>
      <c r="J125" s="759">
        <v>54</v>
      </c>
      <c r="K125" s="759">
        <v>48</v>
      </c>
      <c r="L125" s="759">
        <v>28</v>
      </c>
      <c r="M125" s="760">
        <v>12</v>
      </c>
      <c r="N125" s="769"/>
      <c r="O125" s="787">
        <v>12</v>
      </c>
      <c r="P125" s="514">
        <f>SUM($H125:$N125)</f>
        <v>142</v>
      </c>
      <c r="Q125" s="741">
        <f t="shared" si="14"/>
        <v>30</v>
      </c>
      <c r="R125" s="89"/>
      <c r="S125" s="659" t="str">
        <f>IF(P125&gt;279,"Yes","NO")</f>
        <v>NO</v>
      </c>
      <c r="T125" s="48">
        <f>IF(S125="yes","S","")</f>
      </c>
      <c r="U125" s="666" t="str">
        <f>IF(P125=0," ",IF(Q125&lt;&gt;30,"ERROR!"," "))</f>
        <v> </v>
      </c>
    </row>
    <row r="126" spans="2:21" ht="15.75" customHeight="1" hidden="1">
      <c r="B126" s="945" t="s">
        <v>111</v>
      </c>
      <c r="C126" s="694">
        <v>168</v>
      </c>
      <c r="D126" s="695" t="s">
        <v>291</v>
      </c>
      <c r="E126" s="150" t="s">
        <v>43</v>
      </c>
      <c r="F126" s="390" t="s">
        <v>7</v>
      </c>
      <c r="G126" s="167"/>
      <c r="H126" s="764"/>
      <c r="I126" s="759"/>
      <c r="J126" s="759"/>
      <c r="K126" s="759"/>
      <c r="L126" s="759"/>
      <c r="M126" s="760"/>
      <c r="N126" s="769"/>
      <c r="O126" s="787"/>
      <c r="P126" s="514">
        <f>SUM($H126:$N126)</f>
        <v>0</v>
      </c>
      <c r="Q126" s="735">
        <f t="shared" si="14"/>
        <v>0</v>
      </c>
      <c r="R126" s="89"/>
      <c r="S126" s="659" t="str">
        <f>IF(P126&gt;279,"Yes","NO")</f>
        <v>NO</v>
      </c>
      <c r="T126" s="48">
        <f>IF(S126="yes","S","")</f>
      </c>
      <c r="U126" s="666" t="str">
        <f>IF(P126=0," ",IF(Q126&lt;&gt;30,"ERROR!"," "))</f>
        <v> </v>
      </c>
    </row>
    <row r="127" spans="2:21" ht="15.75" customHeight="1" hidden="1">
      <c r="B127" s="945" t="s">
        <v>111</v>
      </c>
      <c r="C127" s="275">
        <v>972</v>
      </c>
      <c r="D127" s="697" t="s">
        <v>340</v>
      </c>
      <c r="E127" s="150" t="s">
        <v>51</v>
      </c>
      <c r="F127" s="390" t="s">
        <v>7</v>
      </c>
      <c r="G127" s="167"/>
      <c r="H127" s="764"/>
      <c r="I127" s="759"/>
      <c r="J127" s="759"/>
      <c r="K127" s="759"/>
      <c r="L127" s="759"/>
      <c r="M127" s="760"/>
      <c r="N127" s="769"/>
      <c r="O127" s="787"/>
      <c r="P127" s="514">
        <f>SUM($H127:$N127)</f>
        <v>0</v>
      </c>
      <c r="Q127" s="741">
        <f t="shared" si="14"/>
        <v>0</v>
      </c>
      <c r="R127" s="89"/>
      <c r="S127" s="659" t="str">
        <f>IF(P127&gt;279,"Yes","NO")</f>
        <v>NO</v>
      </c>
      <c r="T127" s="48">
        <f>IF(S127="yes","S","")</f>
      </c>
      <c r="U127" s="666" t="str">
        <f>IF(P127=0," ",IF(Q127&lt;&gt;30,"ERROR!"," "))</f>
        <v> </v>
      </c>
    </row>
    <row r="128" spans="2:21" ht="15.75" customHeight="1" hidden="1">
      <c r="B128" s="945" t="s">
        <v>111</v>
      </c>
      <c r="C128" s="694">
        <v>1208</v>
      </c>
      <c r="D128" s="695" t="s">
        <v>336</v>
      </c>
      <c r="E128" s="150" t="s">
        <v>51</v>
      </c>
      <c r="F128" s="390" t="s">
        <v>7</v>
      </c>
      <c r="G128" s="167"/>
      <c r="H128" s="764"/>
      <c r="I128" s="759"/>
      <c r="J128" s="759"/>
      <c r="K128" s="759"/>
      <c r="L128" s="759"/>
      <c r="M128" s="760"/>
      <c r="N128" s="769"/>
      <c r="O128" s="787"/>
      <c r="P128" s="514">
        <f>SUM($H128:$N128)</f>
        <v>0</v>
      </c>
      <c r="Q128" s="735">
        <f t="shared" si="14"/>
        <v>0</v>
      </c>
      <c r="R128" s="89"/>
      <c r="S128" s="659" t="str">
        <f t="shared" si="12"/>
        <v>NO</v>
      </c>
      <c r="T128" s="48">
        <f t="shared" si="13"/>
      </c>
      <c r="U128" s="666" t="str">
        <f t="shared" si="11"/>
        <v> </v>
      </c>
    </row>
    <row r="129" spans="2:21" ht="15.75" customHeight="1" hidden="1">
      <c r="B129" s="945" t="s">
        <v>111</v>
      </c>
      <c r="C129" s="275">
        <v>1233</v>
      </c>
      <c r="D129" s="697" t="s">
        <v>234</v>
      </c>
      <c r="E129" s="150" t="s">
        <v>45</v>
      </c>
      <c r="F129" s="390" t="s">
        <v>7</v>
      </c>
      <c r="G129" s="167"/>
      <c r="H129" s="764"/>
      <c r="I129" s="759"/>
      <c r="J129" s="759"/>
      <c r="K129" s="759"/>
      <c r="L129" s="759"/>
      <c r="M129" s="760"/>
      <c r="N129" s="769"/>
      <c r="O129" s="787"/>
      <c r="P129" s="514">
        <f>SUM($H129:$N129)</f>
        <v>0</v>
      </c>
      <c r="Q129" s="735">
        <f t="shared" si="14"/>
        <v>0</v>
      </c>
      <c r="R129" s="89"/>
      <c r="S129" s="659" t="str">
        <f>IF(P129&gt;279,"Yes","NO")</f>
        <v>NO</v>
      </c>
      <c r="T129" s="48">
        <f>IF(S129="yes","S","")</f>
      </c>
      <c r="U129" s="666" t="str">
        <f>IF(P129=0," ",IF(Q129&lt;&gt;30,"ERROR!"," "))</f>
        <v> </v>
      </c>
    </row>
    <row r="130" spans="2:21" ht="15.75" customHeight="1" hidden="1">
      <c r="B130" s="945" t="s">
        <v>111</v>
      </c>
      <c r="C130" s="275">
        <v>1243</v>
      </c>
      <c r="D130" s="697" t="s">
        <v>344</v>
      </c>
      <c r="E130" s="698" t="s">
        <v>51</v>
      </c>
      <c r="F130" s="390" t="s">
        <v>7</v>
      </c>
      <c r="G130" s="167"/>
      <c r="H130" s="764"/>
      <c r="I130" s="759"/>
      <c r="J130" s="759"/>
      <c r="K130" s="759"/>
      <c r="L130" s="759"/>
      <c r="M130" s="760"/>
      <c r="N130" s="769"/>
      <c r="O130" s="787"/>
      <c r="P130" s="514">
        <f>SUM($H130:$N130)</f>
        <v>0</v>
      </c>
      <c r="Q130" s="741">
        <f>(H130/10)+(I130/10)+(J130/9)+(K130/8)+(L130/7)+(M130/6)+(N130/5)+O130</f>
        <v>0</v>
      </c>
      <c r="R130" s="89"/>
      <c r="S130" s="659" t="str">
        <f>IF(P130&gt;279,"Yes","NO")</f>
        <v>NO</v>
      </c>
      <c r="T130" s="48">
        <f>IF(S130="yes","S","")</f>
      </c>
      <c r="U130" s="666" t="str">
        <f>IF(P130=0," ",IF(Q130&lt;&gt;30,"ERROR!"," "))</f>
        <v> </v>
      </c>
    </row>
    <row r="131" spans="2:21" ht="15.75" customHeight="1" hidden="1">
      <c r="B131" s="945" t="s">
        <v>111</v>
      </c>
      <c r="C131" s="694">
        <v>1847</v>
      </c>
      <c r="D131" s="695" t="s">
        <v>377</v>
      </c>
      <c r="E131" s="150" t="s">
        <v>46</v>
      </c>
      <c r="F131" s="390" t="s">
        <v>7</v>
      </c>
      <c r="G131" s="167"/>
      <c r="H131" s="764"/>
      <c r="I131" s="759"/>
      <c r="J131" s="759"/>
      <c r="K131" s="759"/>
      <c r="L131" s="759"/>
      <c r="M131" s="760"/>
      <c r="N131" s="769"/>
      <c r="O131" s="787"/>
      <c r="P131" s="514">
        <f>SUM($H131:$N131)</f>
        <v>0</v>
      </c>
      <c r="Q131" s="735">
        <f>(H131/10)+(I131/10)+(J131/9)+(K131/8)+(L131/7)+(M131/6)+(N131/5)+O131</f>
        <v>0</v>
      </c>
      <c r="R131" s="89"/>
      <c r="S131" s="659" t="str">
        <f>IF(P131&gt;279,"Yes","NO")</f>
        <v>NO</v>
      </c>
      <c r="T131" s="48">
        <f>IF(S131="yes","S","")</f>
      </c>
      <c r="U131" s="666" t="str">
        <f>IF(P131=0," ",IF(Q131&lt;&gt;30,"ERROR!"," "))</f>
        <v> </v>
      </c>
    </row>
    <row r="132" spans="2:21" ht="15.75" customHeight="1" hidden="1">
      <c r="B132" s="945" t="s">
        <v>111</v>
      </c>
      <c r="C132" s="275">
        <v>1839</v>
      </c>
      <c r="D132" s="697" t="s">
        <v>375</v>
      </c>
      <c r="E132" s="698" t="s">
        <v>46</v>
      </c>
      <c r="F132" s="390" t="s">
        <v>7</v>
      </c>
      <c r="G132" s="167"/>
      <c r="H132" s="764"/>
      <c r="I132" s="759"/>
      <c r="J132" s="759"/>
      <c r="K132" s="759"/>
      <c r="L132" s="759"/>
      <c r="M132" s="760"/>
      <c r="N132" s="769"/>
      <c r="O132" s="787"/>
      <c r="P132" s="514">
        <f>SUM($H132:$N132)</f>
        <v>0</v>
      </c>
      <c r="Q132" s="735">
        <f>(H132/10)+(I132/10)+(J132/9)+(K132/8)+(L132/7)+(M132/6)+(N132/5)+O132</f>
        <v>0</v>
      </c>
      <c r="R132" s="89"/>
      <c r="S132" s="659" t="str">
        <f t="shared" si="12"/>
        <v>NO</v>
      </c>
      <c r="T132" s="48">
        <f t="shared" si="13"/>
      </c>
      <c r="U132" s="666" t="str">
        <f t="shared" si="11"/>
        <v> </v>
      </c>
    </row>
    <row r="133" spans="2:21" ht="15.75" customHeight="1" hidden="1">
      <c r="B133" s="945" t="s">
        <v>111</v>
      </c>
      <c r="C133" s="275">
        <v>1836</v>
      </c>
      <c r="D133" s="697" t="s">
        <v>374</v>
      </c>
      <c r="E133" s="698" t="s">
        <v>46</v>
      </c>
      <c r="F133" s="390" t="s">
        <v>7</v>
      </c>
      <c r="G133" s="167"/>
      <c r="H133" s="764"/>
      <c r="I133" s="759"/>
      <c r="J133" s="759"/>
      <c r="K133" s="759"/>
      <c r="L133" s="759"/>
      <c r="M133" s="760"/>
      <c r="N133" s="769"/>
      <c r="O133" s="787"/>
      <c r="P133" s="514">
        <f>SUM($H133:$N133)</f>
        <v>0</v>
      </c>
      <c r="Q133" s="735">
        <f>(H133/10)+(I133/10)+(J133/9)+(K133/8)+(L133/7)+(M133/6)+(N133/5)+O133</f>
        <v>0</v>
      </c>
      <c r="R133" s="89"/>
      <c r="S133" s="659" t="str">
        <f t="shared" si="12"/>
        <v>NO</v>
      </c>
      <c r="T133" s="48">
        <f t="shared" si="13"/>
      </c>
      <c r="U133" s="666" t="str">
        <f t="shared" si="11"/>
        <v> </v>
      </c>
    </row>
    <row r="134" spans="2:21" ht="15.75" customHeight="1" hidden="1" thickBot="1">
      <c r="B134" s="945" t="s">
        <v>111</v>
      </c>
      <c r="C134" s="275">
        <v>1816</v>
      </c>
      <c r="D134" s="697" t="s">
        <v>399</v>
      </c>
      <c r="E134" s="698" t="s">
        <v>46</v>
      </c>
      <c r="F134" s="397" t="s">
        <v>7</v>
      </c>
      <c r="G134" s="167"/>
      <c r="H134" s="764"/>
      <c r="I134" s="759"/>
      <c r="J134" s="759"/>
      <c r="K134" s="759"/>
      <c r="L134" s="759"/>
      <c r="M134" s="760"/>
      <c r="N134" s="769"/>
      <c r="O134" s="787"/>
      <c r="P134" s="514">
        <f>SUM($H134:$N134)</f>
        <v>0</v>
      </c>
      <c r="Q134" s="735">
        <f>(H134/10)+(I134/10)+(J134/9)+(K134/8)+(L134/7)+(M134/6)+(N134/5)+O134</f>
        <v>0</v>
      </c>
      <c r="R134" s="658"/>
      <c r="S134" s="658" t="str">
        <f t="shared" si="12"/>
        <v>NO</v>
      </c>
      <c r="T134" s="17">
        <f t="shared" si="13"/>
      </c>
      <c r="U134" s="667" t="str">
        <f t="shared" si="11"/>
        <v> </v>
      </c>
    </row>
    <row r="135" spans="3:20" ht="24" customHeight="1" thickBot="1">
      <c r="C135" s="562">
        <f>COUNT(C9:C134)</f>
        <v>123</v>
      </c>
      <c r="D135" s="1377" t="s">
        <v>24</v>
      </c>
      <c r="E135" s="1378"/>
      <c r="F135" s="1384" t="s">
        <v>27</v>
      </c>
      <c r="G135" s="1385"/>
      <c r="H135" s="1385"/>
      <c r="I135" s="1385"/>
      <c r="J135" s="1385"/>
      <c r="K135" s="1385"/>
      <c r="L135" s="1385"/>
      <c r="M135" s="1385"/>
      <c r="N135" s="1385"/>
      <c r="O135" s="1385"/>
      <c r="P135" s="1385"/>
      <c r="Q135" s="1386"/>
      <c r="S135" s="181"/>
      <c r="T135" s="181"/>
    </row>
    <row r="136" spans="4:16" ht="16.5" thickBot="1">
      <c r="D136" s="1228"/>
      <c r="E136" s="1228"/>
      <c r="F136" s="408"/>
      <c r="G136" s="1228"/>
      <c r="H136" s="317"/>
      <c r="I136" s="317"/>
      <c r="J136" s="317"/>
      <c r="K136" s="317"/>
      <c r="L136" s="317"/>
      <c r="M136" s="488"/>
      <c r="N136" s="489"/>
      <c r="O136" s="488"/>
      <c r="P136" s="1247"/>
    </row>
    <row r="137" spans="2:20" ht="24" customHeight="1" thickBot="1">
      <c r="B137" s="1352" t="str">
        <f>B2</f>
        <v>SOUTH AFRICAN NPA NATIONAL CHAMPIONSHIPS - SANDF EEUFEES RANGE - 22nd to 24th MARCH, 2019</v>
      </c>
      <c r="C137" s="1353"/>
      <c r="D137" s="1353"/>
      <c r="E137" s="1353"/>
      <c r="F137" s="1353"/>
      <c r="G137" s="1353"/>
      <c r="H137" s="1353"/>
      <c r="I137" s="1353"/>
      <c r="J137" s="1353"/>
      <c r="K137" s="1353"/>
      <c r="L137" s="1353"/>
      <c r="M137" s="1353"/>
      <c r="N137" s="1353"/>
      <c r="O137" s="1353"/>
      <c r="P137" s="1353"/>
      <c r="Q137" s="1353"/>
      <c r="R137" s="1353"/>
      <c r="S137" s="1353"/>
      <c r="T137" s="1354"/>
    </row>
    <row r="138" ht="16.5" thickBot="1"/>
    <row r="139" spans="3:20" s="473" customFormat="1" ht="27.75" customHeight="1" thickBot="1">
      <c r="C139" s="1366" t="str">
        <f>C4</f>
        <v>NPA EVENT RESULTS - MARCH 2019</v>
      </c>
      <c r="D139" s="1367"/>
      <c r="E139" s="1367"/>
      <c r="F139" s="1367"/>
      <c r="G139" s="1367"/>
      <c r="H139" s="1367"/>
      <c r="I139" s="1367"/>
      <c r="J139" s="1367"/>
      <c r="K139" s="1367"/>
      <c r="L139" s="1367"/>
      <c r="M139" s="1367"/>
      <c r="N139" s="1367"/>
      <c r="O139" s="1367"/>
      <c r="P139" s="1367"/>
      <c r="Q139" s="1367"/>
      <c r="R139" s="1367"/>
      <c r="S139" s="1367"/>
      <c r="T139" s="1368"/>
    </row>
    <row r="140" ht="16.5" thickBot="1"/>
    <row r="141" spans="4:16" ht="24" customHeight="1" thickBot="1">
      <c r="D141" s="1304" t="s">
        <v>10</v>
      </c>
      <c r="E141" s="1305"/>
      <c r="F141" s="1305"/>
      <c r="G141" s="1305"/>
      <c r="H141" s="1305"/>
      <c r="I141" s="1305"/>
      <c r="J141" s="1305"/>
      <c r="K141" s="1305"/>
      <c r="L141" s="1305"/>
      <c r="M141" s="1305"/>
      <c r="N141" s="1305"/>
      <c r="O141" s="1405"/>
      <c r="P141" s="1361"/>
    </row>
    <row r="142" spans="3:21" ht="34.5" customHeight="1" thickBot="1">
      <c r="C142" s="266" t="s">
        <v>1</v>
      </c>
      <c r="D142" s="1248" t="s">
        <v>0</v>
      </c>
      <c r="E142" s="180" t="s">
        <v>39</v>
      </c>
      <c r="F142" s="386" t="s">
        <v>57</v>
      </c>
      <c r="G142" s="189"/>
      <c r="H142" s="319" t="s">
        <v>19</v>
      </c>
      <c r="I142" s="320">
        <v>10</v>
      </c>
      <c r="J142" s="320">
        <v>9</v>
      </c>
      <c r="K142" s="320">
        <v>8</v>
      </c>
      <c r="L142" s="320">
        <v>7</v>
      </c>
      <c r="M142" s="490">
        <v>6</v>
      </c>
      <c r="N142" s="491">
        <v>5</v>
      </c>
      <c r="O142" s="789">
        <v>0</v>
      </c>
      <c r="P142" s="511" t="s">
        <v>3</v>
      </c>
      <c r="Q142" s="669" t="s">
        <v>20</v>
      </c>
      <c r="R142" s="86"/>
      <c r="S142" s="1259" t="s">
        <v>22</v>
      </c>
      <c r="T142" s="171" t="s">
        <v>23</v>
      </c>
      <c r="U142" s="664" t="s">
        <v>302</v>
      </c>
    </row>
    <row r="143" spans="2:21" ht="15.75" customHeight="1">
      <c r="B143" s="945" t="s">
        <v>112</v>
      </c>
      <c r="C143" s="1563">
        <v>6043</v>
      </c>
      <c r="D143" s="981" t="s">
        <v>315</v>
      </c>
      <c r="E143" s="169" t="s">
        <v>56</v>
      </c>
      <c r="F143" s="389" t="s">
        <v>8</v>
      </c>
      <c r="G143" s="169"/>
      <c r="H143" s="311">
        <v>90</v>
      </c>
      <c r="I143" s="311">
        <v>190</v>
      </c>
      <c r="J143" s="311">
        <v>18</v>
      </c>
      <c r="K143" s="311"/>
      <c r="L143" s="311"/>
      <c r="M143" s="486"/>
      <c r="N143" s="479"/>
      <c r="O143" s="790"/>
      <c r="P143" s="512">
        <f>SUM(H143:$N143)</f>
        <v>298</v>
      </c>
      <c r="Q143" s="739">
        <f aca="true" t="shared" si="15" ref="Q143:Q174">(H143/10)+(I143/10)+(J143/9)+(K143/8)+(L143/7)+(M143/6)+(N143/5)+O143</f>
        <v>30</v>
      </c>
      <c r="S143" s="1406"/>
      <c r="T143" s="1407"/>
      <c r="U143" s="666" t="str">
        <f aca="true" t="shared" si="16" ref="U143:U209">IF(P143=0," ",IF(Q143&lt;&gt;30,"ERROR!"," "))</f>
        <v> </v>
      </c>
    </row>
    <row r="144" spans="2:21" ht="15.75" customHeight="1">
      <c r="B144" s="945" t="s">
        <v>112</v>
      </c>
      <c r="C144" s="275">
        <v>1376</v>
      </c>
      <c r="D144" s="697" t="s">
        <v>52</v>
      </c>
      <c r="E144" s="698" t="s">
        <v>51</v>
      </c>
      <c r="F144" s="397" t="s">
        <v>8</v>
      </c>
      <c r="G144" s="150"/>
      <c r="H144" s="311">
        <v>70</v>
      </c>
      <c r="I144" s="311">
        <v>200</v>
      </c>
      <c r="J144" s="311">
        <v>27</v>
      </c>
      <c r="K144" s="311"/>
      <c r="L144" s="311"/>
      <c r="M144" s="486"/>
      <c r="N144" s="479"/>
      <c r="O144" s="790"/>
      <c r="P144" s="512">
        <f>SUM(H144:$N144)</f>
        <v>297</v>
      </c>
      <c r="Q144" s="739">
        <f t="shared" si="15"/>
        <v>30</v>
      </c>
      <c r="S144" s="1408"/>
      <c r="T144" s="1409"/>
      <c r="U144" s="666" t="str">
        <f t="shared" si="16"/>
        <v> </v>
      </c>
    </row>
    <row r="145" spans="2:21" ht="15.75" customHeight="1">
      <c r="B145" s="945" t="s">
        <v>112</v>
      </c>
      <c r="C145" s="711">
        <v>6042</v>
      </c>
      <c r="D145" s="712" t="s">
        <v>311</v>
      </c>
      <c r="E145" s="167" t="s">
        <v>56</v>
      </c>
      <c r="F145" s="390" t="s">
        <v>8</v>
      </c>
      <c r="G145" s="167"/>
      <c r="H145" s="311">
        <v>110</v>
      </c>
      <c r="I145" s="311">
        <v>150</v>
      </c>
      <c r="J145" s="311">
        <v>36</v>
      </c>
      <c r="K145" s="311"/>
      <c r="L145" s="311"/>
      <c r="M145" s="486"/>
      <c r="N145" s="479"/>
      <c r="O145" s="790"/>
      <c r="P145" s="512">
        <f>SUM(H145:$N145)</f>
        <v>296</v>
      </c>
      <c r="Q145" s="739">
        <f t="shared" si="15"/>
        <v>30</v>
      </c>
      <c r="S145" s="1408"/>
      <c r="T145" s="1409"/>
      <c r="U145" s="666" t="str">
        <f t="shared" si="16"/>
        <v> </v>
      </c>
    </row>
    <row r="146" spans="2:21" ht="15.75" customHeight="1">
      <c r="B146" s="945" t="s">
        <v>112</v>
      </c>
      <c r="C146" s="275">
        <v>6008</v>
      </c>
      <c r="D146" s="697" t="s">
        <v>248</v>
      </c>
      <c r="E146" s="698" t="s">
        <v>56</v>
      </c>
      <c r="F146" s="397" t="s">
        <v>8</v>
      </c>
      <c r="G146" s="150"/>
      <c r="H146" s="311">
        <v>70</v>
      </c>
      <c r="I146" s="311">
        <v>180</v>
      </c>
      <c r="J146" s="311">
        <v>45</v>
      </c>
      <c r="K146" s="311"/>
      <c r="L146" s="311"/>
      <c r="M146" s="486"/>
      <c r="N146" s="479"/>
      <c r="O146" s="790"/>
      <c r="P146" s="512">
        <f>SUM(H146:$N146)</f>
        <v>295</v>
      </c>
      <c r="Q146" s="739">
        <f t="shared" si="15"/>
        <v>30</v>
      </c>
      <c r="S146" s="1408"/>
      <c r="T146" s="1409"/>
      <c r="U146" s="666" t="str">
        <f t="shared" si="16"/>
        <v> </v>
      </c>
    </row>
    <row r="147" spans="2:21" ht="15.75" customHeight="1">
      <c r="B147" s="945" t="s">
        <v>112</v>
      </c>
      <c r="C147" s="694">
        <v>6034</v>
      </c>
      <c r="D147" s="695" t="s">
        <v>278</v>
      </c>
      <c r="E147" s="150" t="s">
        <v>56</v>
      </c>
      <c r="F147" s="397" t="s">
        <v>8</v>
      </c>
      <c r="G147" s="150"/>
      <c r="H147" s="311">
        <v>130</v>
      </c>
      <c r="I147" s="311">
        <v>110</v>
      </c>
      <c r="J147" s="311">
        <v>45</v>
      </c>
      <c r="K147" s="311">
        <v>8</v>
      </c>
      <c r="L147" s="311"/>
      <c r="M147" s="486"/>
      <c r="N147" s="479"/>
      <c r="O147" s="790"/>
      <c r="P147" s="512">
        <f>SUM(H147:$N147)</f>
        <v>293</v>
      </c>
      <c r="Q147" s="739">
        <f>(H147/10)+(I147/10)+(J147/9)+(K147/8)+(L147/7)+(M147/6)+(N147/5)+O147</f>
        <v>30</v>
      </c>
      <c r="S147" s="1408"/>
      <c r="T147" s="1409"/>
      <c r="U147" s="666" t="str">
        <f t="shared" si="16"/>
        <v> </v>
      </c>
    </row>
    <row r="148" spans="2:21" ht="15.75" customHeight="1">
      <c r="B148" s="945" t="s">
        <v>112</v>
      </c>
      <c r="C148" s="275">
        <v>6027</v>
      </c>
      <c r="D148" s="697" t="s">
        <v>78</v>
      </c>
      <c r="E148" s="698" t="s">
        <v>56</v>
      </c>
      <c r="F148" s="397" t="s">
        <v>8</v>
      </c>
      <c r="G148" s="150"/>
      <c r="H148" s="311">
        <v>120</v>
      </c>
      <c r="I148" s="311">
        <v>110</v>
      </c>
      <c r="J148" s="311">
        <v>63</v>
      </c>
      <c r="K148" s="311"/>
      <c r="L148" s="311"/>
      <c r="M148" s="486"/>
      <c r="N148" s="479"/>
      <c r="O148" s="790"/>
      <c r="P148" s="512">
        <f>SUM(H148:$N148)</f>
        <v>293</v>
      </c>
      <c r="Q148" s="739">
        <f>(H148/10)+(I148/10)+(J148/9)+(K148/8)+(L148/7)+(M148/6)+(N148/5)+O148</f>
        <v>30</v>
      </c>
      <c r="S148" s="1408"/>
      <c r="T148" s="1409"/>
      <c r="U148" s="666" t="str">
        <f t="shared" si="16"/>
        <v> </v>
      </c>
    </row>
    <row r="149" spans="2:21" ht="15.75" customHeight="1">
      <c r="B149" s="945" t="s">
        <v>112</v>
      </c>
      <c r="C149" s="275">
        <v>786</v>
      </c>
      <c r="D149" s="697" t="s">
        <v>75</v>
      </c>
      <c r="E149" s="698" t="s">
        <v>50</v>
      </c>
      <c r="F149" s="397" t="s">
        <v>8</v>
      </c>
      <c r="G149" s="150"/>
      <c r="H149" s="311">
        <v>60</v>
      </c>
      <c r="I149" s="311">
        <v>150</v>
      </c>
      <c r="J149" s="311">
        <v>81</v>
      </c>
      <c r="K149" s="311"/>
      <c r="L149" s="311"/>
      <c r="M149" s="486"/>
      <c r="N149" s="479"/>
      <c r="O149" s="790"/>
      <c r="P149" s="512">
        <f>SUM(H149:$N149)</f>
        <v>291</v>
      </c>
      <c r="Q149" s="739">
        <f>(H149/10)+(I149/10)+(J149/9)+(K149/8)+(L149/7)+(M149/6)+(N149/5)+O149</f>
        <v>30</v>
      </c>
      <c r="S149" s="1408"/>
      <c r="T149" s="1409"/>
      <c r="U149" s="666"/>
    </row>
    <row r="150" spans="2:21" ht="15.75" customHeight="1">
      <c r="B150" s="945" t="s">
        <v>112</v>
      </c>
      <c r="C150" s="275">
        <v>6016</v>
      </c>
      <c r="D150" s="697" t="s">
        <v>282</v>
      </c>
      <c r="E150" s="150" t="s">
        <v>56</v>
      </c>
      <c r="F150" s="397" t="s">
        <v>8</v>
      </c>
      <c r="G150" s="150"/>
      <c r="H150" s="311">
        <v>120</v>
      </c>
      <c r="I150" s="311">
        <v>140</v>
      </c>
      <c r="J150" s="311">
        <v>27</v>
      </c>
      <c r="K150" s="311"/>
      <c r="L150" s="311"/>
      <c r="M150" s="486"/>
      <c r="N150" s="479"/>
      <c r="O150" s="790">
        <v>1</v>
      </c>
      <c r="P150" s="512">
        <f>SUM(H150:$N150)</f>
        <v>287</v>
      </c>
      <c r="Q150" s="739">
        <f>(H150/10)+(I150/10)+(J150/9)+(K150/8)+(L150/7)+(M150/6)+(N150/5)+O150</f>
        <v>30</v>
      </c>
      <c r="S150" s="1408"/>
      <c r="T150" s="1409"/>
      <c r="U150" s="666" t="str">
        <f t="shared" si="16"/>
        <v> </v>
      </c>
    </row>
    <row r="151" spans="2:21" ht="15.75" customHeight="1">
      <c r="B151" s="945" t="s">
        <v>112</v>
      </c>
      <c r="C151" s="694">
        <v>3624</v>
      </c>
      <c r="D151" s="695" t="s">
        <v>103</v>
      </c>
      <c r="E151" s="150" t="s">
        <v>44</v>
      </c>
      <c r="F151" s="397" t="s">
        <v>8</v>
      </c>
      <c r="G151" s="150"/>
      <c r="H151" s="311">
        <v>50</v>
      </c>
      <c r="I151" s="311">
        <v>90</v>
      </c>
      <c r="J151" s="311">
        <v>108</v>
      </c>
      <c r="K151" s="311">
        <v>32</v>
      </c>
      <c r="L151" s="311"/>
      <c r="M151" s="486"/>
      <c r="N151" s="479"/>
      <c r="O151" s="790"/>
      <c r="P151" s="512">
        <f>SUM(H151:$N151)</f>
        <v>280</v>
      </c>
      <c r="Q151" s="739">
        <f>(H151/10)+(I151/10)+(J151/9)+(K151/8)+(L151/7)+(M151/6)+(N151/5)+O151</f>
        <v>30</v>
      </c>
      <c r="S151" s="1408"/>
      <c r="T151" s="1409"/>
      <c r="U151" s="666" t="str">
        <f t="shared" si="16"/>
        <v> </v>
      </c>
    </row>
    <row r="152" spans="2:21" ht="15.75" customHeight="1" thickBot="1">
      <c r="B152" s="945" t="s">
        <v>112</v>
      </c>
      <c r="C152" s="701">
        <v>1786</v>
      </c>
      <c r="D152" s="704" t="s">
        <v>330</v>
      </c>
      <c r="E152" s="703" t="s">
        <v>51</v>
      </c>
      <c r="F152" s="388" t="s">
        <v>8</v>
      </c>
      <c r="G152" s="166"/>
      <c r="H152" s="313">
        <v>80</v>
      </c>
      <c r="I152" s="313">
        <v>110</v>
      </c>
      <c r="J152" s="313">
        <v>90</v>
      </c>
      <c r="K152" s="313"/>
      <c r="L152" s="313"/>
      <c r="M152" s="487"/>
      <c r="N152" s="481"/>
      <c r="O152" s="791">
        <v>1</v>
      </c>
      <c r="P152" s="516">
        <f>SUM(H152:$N152)</f>
        <v>280</v>
      </c>
      <c r="Q152" s="739">
        <f>(H152/10)+(I152/10)+(J152/9)+(K152/8)+(L152/7)+(M152/6)+(N152/5)+O152</f>
        <v>30</v>
      </c>
      <c r="S152" s="1408"/>
      <c r="T152" s="1409"/>
      <c r="U152" s="666" t="str">
        <f t="shared" si="16"/>
        <v> </v>
      </c>
    </row>
    <row r="153" spans="2:21" ht="15.75" customHeight="1" hidden="1" thickBot="1">
      <c r="B153" s="945" t="s">
        <v>112</v>
      </c>
      <c r="C153" s="1560">
        <v>1299</v>
      </c>
      <c r="D153" s="1612" t="s">
        <v>74</v>
      </c>
      <c r="E153" s="1562" t="s">
        <v>51</v>
      </c>
      <c r="F153" s="391" t="s">
        <v>8</v>
      </c>
      <c r="G153" s="161"/>
      <c r="H153" s="1613"/>
      <c r="I153" s="1614"/>
      <c r="J153" s="1614"/>
      <c r="K153" s="1614"/>
      <c r="L153" s="1614"/>
      <c r="M153" s="1615"/>
      <c r="N153" s="1616"/>
      <c r="O153" s="1617"/>
      <c r="P153" s="513">
        <f>SUM(H153:$N153)</f>
        <v>0</v>
      </c>
      <c r="Q153" s="738">
        <f>(H153/10)+(I153/10)+(J153/9)+(K153/8)+(L153/7)+(M153/6)+(N153/5)+O153</f>
        <v>0</v>
      </c>
      <c r="S153" s="1410"/>
      <c r="T153" s="1411"/>
      <c r="U153" s="666" t="str">
        <f t="shared" si="16"/>
        <v> </v>
      </c>
    </row>
    <row r="154" spans="2:21" ht="15.75" customHeight="1">
      <c r="B154" s="945" t="s">
        <v>112</v>
      </c>
      <c r="C154" s="270">
        <v>6038</v>
      </c>
      <c r="D154" s="1237" t="s">
        <v>313</v>
      </c>
      <c r="E154" s="150" t="s">
        <v>56</v>
      </c>
      <c r="F154" s="385" t="s">
        <v>4</v>
      </c>
      <c r="G154" s="167"/>
      <c r="H154" s="308">
        <v>140</v>
      </c>
      <c r="I154" s="308">
        <v>110</v>
      </c>
      <c r="J154" s="308">
        <v>45</v>
      </c>
      <c r="K154" s="308"/>
      <c r="L154" s="308"/>
      <c r="M154" s="500"/>
      <c r="N154" s="559"/>
      <c r="O154" s="792"/>
      <c r="P154" s="515">
        <f>SUM(H154:$N154)</f>
        <v>295</v>
      </c>
      <c r="Q154" s="739">
        <f t="shared" si="15"/>
        <v>30</v>
      </c>
      <c r="R154" s="89"/>
      <c r="S154" s="68" t="str">
        <f aca="true" t="shared" si="17" ref="S154:S161">IF(P154&gt;296,"Yes","NO")</f>
        <v>NO</v>
      </c>
      <c r="T154" s="69">
        <f aca="true" t="shared" si="18" ref="T154:T161">IF(S154="yes","HM","")</f>
      </c>
      <c r="U154" s="666" t="str">
        <f t="shared" si="16"/>
        <v> </v>
      </c>
    </row>
    <row r="155" spans="2:21" ht="15.75" customHeight="1">
      <c r="B155" s="945" t="s">
        <v>112</v>
      </c>
      <c r="C155" s="275">
        <v>1266</v>
      </c>
      <c r="D155" s="697" t="s">
        <v>366</v>
      </c>
      <c r="E155" s="150" t="s">
        <v>41</v>
      </c>
      <c r="F155" s="385" t="s">
        <v>4</v>
      </c>
      <c r="G155" s="150"/>
      <c r="H155" s="311">
        <v>80</v>
      </c>
      <c r="I155" s="311">
        <v>140</v>
      </c>
      <c r="J155" s="311">
        <v>72</v>
      </c>
      <c r="K155" s="311"/>
      <c r="L155" s="311"/>
      <c r="M155" s="486"/>
      <c r="N155" s="479"/>
      <c r="O155" s="790"/>
      <c r="P155" s="512">
        <f>SUM(H155:$N155)</f>
        <v>292</v>
      </c>
      <c r="Q155" s="735">
        <f>(H155/10)+(I155/10)+(J155/9)+(K155/8)+(L155/7)+(M155/6)+(N155/5)+O155</f>
        <v>30</v>
      </c>
      <c r="R155" s="89"/>
      <c r="S155" s="57" t="str">
        <f>IF(P155&gt;296,"Yes","NO")</f>
        <v>NO</v>
      </c>
      <c r="T155" s="63"/>
      <c r="U155" s="666" t="str">
        <f>IF(P155=0," ",IF(Q155&lt;&gt;30,"ERROR!"," "))</f>
        <v> </v>
      </c>
    </row>
    <row r="156" spans="2:21" ht="15.75" customHeight="1">
      <c r="B156" s="945" t="s">
        <v>112</v>
      </c>
      <c r="C156" s="694">
        <v>2</v>
      </c>
      <c r="D156" s="695" t="s">
        <v>72</v>
      </c>
      <c r="E156" s="150" t="s">
        <v>43</v>
      </c>
      <c r="F156" s="385" t="s">
        <v>4</v>
      </c>
      <c r="G156" s="150"/>
      <c r="H156" s="311">
        <v>30</v>
      </c>
      <c r="I156" s="311">
        <v>190</v>
      </c>
      <c r="J156" s="311">
        <v>72</v>
      </c>
      <c r="K156" s="311"/>
      <c r="L156" s="311"/>
      <c r="M156" s="486"/>
      <c r="N156" s="479"/>
      <c r="O156" s="790"/>
      <c r="P156" s="512">
        <f>SUM(H156:$N156)</f>
        <v>292</v>
      </c>
      <c r="Q156" s="735">
        <f t="shared" si="15"/>
        <v>30</v>
      </c>
      <c r="R156" s="89"/>
      <c r="S156" s="57" t="str">
        <f t="shared" si="17"/>
        <v>NO</v>
      </c>
      <c r="T156" s="63">
        <f t="shared" si="18"/>
      </c>
      <c r="U156" s="666" t="str">
        <f t="shared" si="16"/>
        <v> </v>
      </c>
    </row>
    <row r="157" spans="2:21" ht="15.75" customHeight="1">
      <c r="B157" s="945" t="s">
        <v>112</v>
      </c>
      <c r="C157" s="275">
        <v>516</v>
      </c>
      <c r="D157" s="697" t="s">
        <v>236</v>
      </c>
      <c r="E157" s="698" t="s">
        <v>51</v>
      </c>
      <c r="F157" s="385" t="s">
        <v>4</v>
      </c>
      <c r="G157" s="150"/>
      <c r="H157" s="311">
        <v>100</v>
      </c>
      <c r="I157" s="311">
        <v>110</v>
      </c>
      <c r="J157" s="311">
        <v>81</v>
      </c>
      <c r="K157" s="311"/>
      <c r="L157" s="311"/>
      <c r="M157" s="486"/>
      <c r="N157" s="479"/>
      <c r="O157" s="790"/>
      <c r="P157" s="512">
        <f>SUM(H157:$N157)</f>
        <v>291</v>
      </c>
      <c r="Q157" s="735">
        <f t="shared" si="15"/>
        <v>30</v>
      </c>
      <c r="R157" s="89"/>
      <c r="S157" s="57" t="str">
        <f t="shared" si="17"/>
        <v>NO</v>
      </c>
      <c r="T157" s="63">
        <f t="shared" si="18"/>
      </c>
      <c r="U157" s="666" t="str">
        <f t="shared" si="16"/>
        <v> </v>
      </c>
    </row>
    <row r="158" spans="2:21" ht="15.75" customHeight="1">
      <c r="B158" s="945" t="s">
        <v>112</v>
      </c>
      <c r="C158" s="275">
        <v>2434</v>
      </c>
      <c r="D158" s="697" t="s">
        <v>283</v>
      </c>
      <c r="E158" s="150" t="s">
        <v>63</v>
      </c>
      <c r="F158" s="385" t="s">
        <v>4</v>
      </c>
      <c r="G158" s="150"/>
      <c r="H158" s="311">
        <v>100</v>
      </c>
      <c r="I158" s="311">
        <v>110</v>
      </c>
      <c r="J158" s="311">
        <v>72</v>
      </c>
      <c r="K158" s="311">
        <v>8</v>
      </c>
      <c r="L158" s="311"/>
      <c r="M158" s="486"/>
      <c r="N158" s="479"/>
      <c r="O158" s="790"/>
      <c r="P158" s="512">
        <f>SUM(H158:$N158)</f>
        <v>290</v>
      </c>
      <c r="Q158" s="735">
        <f>(H158/10)+(I158/10)+(J158/9)+(K158/8)+(L158/7)+(M158/6)+(N158/5)+O158</f>
        <v>30</v>
      </c>
      <c r="R158" s="89"/>
      <c r="S158" s="57" t="str">
        <f>IF(P158&gt;296,"Yes","NO")</f>
        <v>NO</v>
      </c>
      <c r="T158" s="63">
        <f>IF(S158="yes","HM","")</f>
      </c>
      <c r="U158" s="666" t="str">
        <f>IF(P158=0," ",IF(Q158&lt;&gt;30,"ERROR!"," "))</f>
        <v> </v>
      </c>
    </row>
    <row r="159" spans="2:21" ht="15.75" customHeight="1">
      <c r="B159" s="945" t="s">
        <v>112</v>
      </c>
      <c r="C159" s="275">
        <v>13</v>
      </c>
      <c r="D159" s="697" t="s">
        <v>66</v>
      </c>
      <c r="E159" s="150" t="s">
        <v>43</v>
      </c>
      <c r="F159" s="385" t="s">
        <v>4</v>
      </c>
      <c r="G159" s="150"/>
      <c r="H159" s="311">
        <v>90</v>
      </c>
      <c r="I159" s="311">
        <v>130</v>
      </c>
      <c r="J159" s="311">
        <v>54</v>
      </c>
      <c r="K159" s="311">
        <v>16</v>
      </c>
      <c r="L159" s="311"/>
      <c r="M159" s="486"/>
      <c r="N159" s="479"/>
      <c r="O159" s="790"/>
      <c r="P159" s="512">
        <f>SUM(H159:$N159)</f>
        <v>290</v>
      </c>
      <c r="Q159" s="735">
        <f t="shared" si="15"/>
        <v>30</v>
      </c>
      <c r="R159" s="89"/>
      <c r="S159" s="57" t="str">
        <f t="shared" si="17"/>
        <v>NO</v>
      </c>
      <c r="T159" s="63">
        <f t="shared" si="18"/>
      </c>
      <c r="U159" s="666" t="str">
        <f t="shared" si="16"/>
        <v> </v>
      </c>
    </row>
    <row r="160" spans="2:21" ht="15.75" customHeight="1">
      <c r="B160" s="945" t="s">
        <v>112</v>
      </c>
      <c r="C160" s="275">
        <v>1065</v>
      </c>
      <c r="D160" s="697" t="s">
        <v>100</v>
      </c>
      <c r="E160" s="150" t="s">
        <v>60</v>
      </c>
      <c r="F160" s="385" t="s">
        <v>4</v>
      </c>
      <c r="G160" s="150"/>
      <c r="H160" s="311">
        <v>80</v>
      </c>
      <c r="I160" s="311">
        <v>60</v>
      </c>
      <c r="J160" s="311">
        <v>144</v>
      </c>
      <c r="K160" s="311"/>
      <c r="L160" s="311"/>
      <c r="M160" s="486"/>
      <c r="N160" s="479"/>
      <c r="O160" s="790"/>
      <c r="P160" s="512">
        <f>SUM(H160:$N160)</f>
        <v>284</v>
      </c>
      <c r="Q160" s="735">
        <f>(H160/10)+(I160/10)+(J160/9)+(K160/8)+(L160/7)+(M160/6)+(N160/5)+O160</f>
        <v>30</v>
      </c>
      <c r="R160" s="89"/>
      <c r="S160" s="57" t="str">
        <f t="shared" si="17"/>
        <v>NO</v>
      </c>
      <c r="T160" s="63">
        <f t="shared" si="18"/>
      </c>
      <c r="U160" s="666" t="str">
        <f>IF(P160=0," ",IF(Q160&lt;&gt;30,"ERROR!"," "))</f>
        <v> </v>
      </c>
    </row>
    <row r="161" spans="2:21" ht="15.75" customHeight="1" thickBot="1">
      <c r="B161" s="945" t="s">
        <v>112</v>
      </c>
      <c r="C161" s="701">
        <v>6032</v>
      </c>
      <c r="D161" s="704" t="s">
        <v>250</v>
      </c>
      <c r="E161" s="166" t="s">
        <v>56</v>
      </c>
      <c r="F161" s="406" t="s">
        <v>4</v>
      </c>
      <c r="G161" s="166"/>
      <c r="H161" s="304">
        <v>30</v>
      </c>
      <c r="I161" s="313">
        <v>150</v>
      </c>
      <c r="J161" s="313">
        <v>63</v>
      </c>
      <c r="K161" s="313">
        <v>16</v>
      </c>
      <c r="L161" s="313"/>
      <c r="M161" s="487"/>
      <c r="N161" s="481"/>
      <c r="O161" s="791">
        <v>3</v>
      </c>
      <c r="P161" s="518">
        <f>SUM(H161:$N161)</f>
        <v>259</v>
      </c>
      <c r="Q161" s="738">
        <f t="shared" si="15"/>
        <v>30</v>
      </c>
      <c r="R161" s="79"/>
      <c r="S161" s="59" t="str">
        <f t="shared" si="17"/>
        <v>NO</v>
      </c>
      <c r="T161" s="62">
        <f t="shared" si="18"/>
      </c>
      <c r="U161" s="666" t="str">
        <f t="shared" si="16"/>
        <v> </v>
      </c>
    </row>
    <row r="162" spans="2:21" ht="15.75" customHeight="1">
      <c r="B162" s="945" t="s">
        <v>112</v>
      </c>
      <c r="C162" s="716">
        <v>1287</v>
      </c>
      <c r="D162" s="717" t="s">
        <v>251</v>
      </c>
      <c r="E162" s="169" t="s">
        <v>43</v>
      </c>
      <c r="F162" s="389" t="s">
        <v>5</v>
      </c>
      <c r="G162" s="169"/>
      <c r="H162" s="308">
        <v>100</v>
      </c>
      <c r="I162" s="308">
        <v>160</v>
      </c>
      <c r="J162" s="308">
        <v>36</v>
      </c>
      <c r="K162" s="308"/>
      <c r="L162" s="308"/>
      <c r="M162" s="500"/>
      <c r="N162" s="559"/>
      <c r="O162" s="792"/>
      <c r="P162" s="515">
        <f>SUM(H162:$N162)</f>
        <v>296</v>
      </c>
      <c r="Q162" s="734">
        <f t="shared" si="15"/>
        <v>30</v>
      </c>
      <c r="R162" s="137"/>
      <c r="S162" s="1564" t="str">
        <f aca="true" t="shared" si="19" ref="S162:S175">IF(P162&gt;293,"Yes","NO")</f>
        <v>Yes</v>
      </c>
      <c r="T162" s="1565" t="str">
        <f aca="true" t="shared" si="20" ref="T162:T173">IF(S162="yes","M","")</f>
        <v>M</v>
      </c>
      <c r="U162" s="666" t="str">
        <f t="shared" si="16"/>
        <v> </v>
      </c>
    </row>
    <row r="163" spans="2:21" ht="15.75" customHeight="1">
      <c r="B163" s="945" t="s">
        <v>112</v>
      </c>
      <c r="C163" s="694">
        <v>1383</v>
      </c>
      <c r="D163" s="695" t="s">
        <v>176</v>
      </c>
      <c r="E163" s="150" t="s">
        <v>51</v>
      </c>
      <c r="F163" s="390" t="s">
        <v>5</v>
      </c>
      <c r="G163" s="150"/>
      <c r="H163" s="311">
        <v>70</v>
      </c>
      <c r="I163" s="311">
        <v>160</v>
      </c>
      <c r="J163" s="311">
        <v>45</v>
      </c>
      <c r="K163" s="311">
        <v>8</v>
      </c>
      <c r="L163" s="311">
        <v>7</v>
      </c>
      <c r="M163" s="486"/>
      <c r="N163" s="479"/>
      <c r="O163" s="790"/>
      <c r="P163" s="512">
        <f>SUM(H163:$N163)</f>
        <v>290</v>
      </c>
      <c r="Q163" s="735">
        <f t="shared" si="15"/>
        <v>30</v>
      </c>
      <c r="R163" s="89"/>
      <c r="S163" s="57" t="str">
        <f t="shared" si="19"/>
        <v>NO</v>
      </c>
      <c r="T163" s="63">
        <f t="shared" si="20"/>
      </c>
      <c r="U163" s="666" t="str">
        <f t="shared" si="16"/>
        <v> </v>
      </c>
    </row>
    <row r="164" spans="2:21" ht="15.75" customHeight="1">
      <c r="B164" s="945" t="s">
        <v>112</v>
      </c>
      <c r="C164" s="275">
        <v>1392</v>
      </c>
      <c r="D164" s="697" t="s">
        <v>102</v>
      </c>
      <c r="E164" s="150" t="s">
        <v>60</v>
      </c>
      <c r="F164" s="390" t="s">
        <v>5</v>
      </c>
      <c r="G164" s="150"/>
      <c r="H164" s="311">
        <v>140</v>
      </c>
      <c r="I164" s="311">
        <v>50</v>
      </c>
      <c r="J164" s="311">
        <v>99</v>
      </c>
      <c r="K164" s="311"/>
      <c r="L164" s="311"/>
      <c r="M164" s="486"/>
      <c r="N164" s="479"/>
      <c r="O164" s="790"/>
      <c r="P164" s="512">
        <f>SUM(H164:$N164)</f>
        <v>289</v>
      </c>
      <c r="Q164" s="740">
        <f t="shared" si="15"/>
        <v>30</v>
      </c>
      <c r="R164" s="88"/>
      <c r="S164" s="57" t="str">
        <f t="shared" si="19"/>
        <v>NO</v>
      </c>
      <c r="T164" s="63">
        <f t="shared" si="20"/>
      </c>
      <c r="U164" s="666" t="str">
        <f t="shared" si="16"/>
        <v> </v>
      </c>
    </row>
    <row r="165" spans="2:21" ht="15.75" customHeight="1">
      <c r="B165" s="945" t="s">
        <v>112</v>
      </c>
      <c r="C165" s="275">
        <v>1467</v>
      </c>
      <c r="D165" s="697" t="s">
        <v>346</v>
      </c>
      <c r="E165" s="698" t="s">
        <v>50</v>
      </c>
      <c r="F165" s="390" t="s">
        <v>5</v>
      </c>
      <c r="G165" s="150"/>
      <c r="H165" s="311">
        <v>60</v>
      </c>
      <c r="I165" s="311">
        <v>140</v>
      </c>
      <c r="J165" s="311">
        <v>81</v>
      </c>
      <c r="K165" s="311">
        <v>0</v>
      </c>
      <c r="L165" s="311">
        <v>7</v>
      </c>
      <c r="M165" s="486"/>
      <c r="N165" s="479"/>
      <c r="O165" s="790"/>
      <c r="P165" s="512">
        <f>SUM(H165:$N165)</f>
        <v>288</v>
      </c>
      <c r="Q165" s="740">
        <f t="shared" si="15"/>
        <v>30</v>
      </c>
      <c r="R165" s="88"/>
      <c r="S165" s="57" t="str">
        <f t="shared" si="19"/>
        <v>NO</v>
      </c>
      <c r="T165" s="63">
        <f t="shared" si="20"/>
      </c>
      <c r="U165" s="666" t="str">
        <f t="shared" si="16"/>
        <v> </v>
      </c>
    </row>
    <row r="166" spans="2:21" ht="15.75" customHeight="1">
      <c r="B166" s="945" t="s">
        <v>112</v>
      </c>
      <c r="C166" s="694">
        <v>322</v>
      </c>
      <c r="D166" s="695" t="s">
        <v>69</v>
      </c>
      <c r="E166" s="150" t="s">
        <v>50</v>
      </c>
      <c r="F166" s="390" t="s">
        <v>5</v>
      </c>
      <c r="G166" s="150"/>
      <c r="H166" s="311">
        <v>60</v>
      </c>
      <c r="I166" s="311">
        <v>120</v>
      </c>
      <c r="J166" s="311">
        <v>99</v>
      </c>
      <c r="K166" s="311">
        <v>8</v>
      </c>
      <c r="L166" s="311"/>
      <c r="M166" s="486"/>
      <c r="N166" s="479"/>
      <c r="O166" s="790"/>
      <c r="P166" s="512">
        <f>SUM(H166:$N166)</f>
        <v>287</v>
      </c>
      <c r="Q166" s="740">
        <f>(H166/10)+(I166/10)+(J166/9)+(K166/8)+(L166/7)+(M166/6)+(N166/5)+O166</f>
        <v>30</v>
      </c>
      <c r="R166" s="88"/>
      <c r="S166" s="57" t="str">
        <f>IF(P166&gt;293,"Yes","NO")</f>
        <v>NO</v>
      </c>
      <c r="T166" s="63">
        <f>IF(S166="yes","M","")</f>
      </c>
      <c r="U166" s="666" t="str">
        <f>IF(P166=0," ",IF(Q166&lt;&gt;30,"ERROR!"," "))</f>
        <v> </v>
      </c>
    </row>
    <row r="167" spans="2:21" ht="15.75" customHeight="1">
      <c r="B167" s="945" t="s">
        <v>112</v>
      </c>
      <c r="C167" s="275">
        <v>1539</v>
      </c>
      <c r="D167" s="697" t="s">
        <v>65</v>
      </c>
      <c r="E167" s="150" t="s">
        <v>43</v>
      </c>
      <c r="F167" s="390" t="s">
        <v>5</v>
      </c>
      <c r="G167" s="147"/>
      <c r="H167" s="311">
        <v>50</v>
      </c>
      <c r="I167" s="311">
        <v>130</v>
      </c>
      <c r="J167" s="311">
        <v>99</v>
      </c>
      <c r="K167" s="311">
        <v>8</v>
      </c>
      <c r="L167" s="311"/>
      <c r="M167" s="486"/>
      <c r="N167" s="479"/>
      <c r="O167" s="790"/>
      <c r="P167" s="512">
        <f>SUM(H167:$N167)</f>
        <v>287</v>
      </c>
      <c r="Q167" s="740">
        <f t="shared" si="15"/>
        <v>30</v>
      </c>
      <c r="R167" s="88"/>
      <c r="S167" s="57" t="str">
        <f t="shared" si="19"/>
        <v>NO</v>
      </c>
      <c r="T167" s="63">
        <f t="shared" si="20"/>
      </c>
      <c r="U167" s="666" t="str">
        <f t="shared" si="16"/>
        <v> </v>
      </c>
    </row>
    <row r="168" spans="2:21" ht="15.75" customHeight="1">
      <c r="B168" s="945" t="s">
        <v>112</v>
      </c>
      <c r="C168" s="275">
        <v>169</v>
      </c>
      <c r="D168" s="697" t="s">
        <v>171</v>
      </c>
      <c r="E168" s="150" t="s">
        <v>43</v>
      </c>
      <c r="F168" s="390" t="s">
        <v>5</v>
      </c>
      <c r="G168" s="147"/>
      <c r="H168" s="311">
        <v>50</v>
      </c>
      <c r="I168" s="311">
        <v>140</v>
      </c>
      <c r="J168" s="311">
        <v>72</v>
      </c>
      <c r="K168" s="311">
        <v>24</v>
      </c>
      <c r="L168" s="311"/>
      <c r="M168" s="486"/>
      <c r="N168" s="479"/>
      <c r="O168" s="790"/>
      <c r="P168" s="512">
        <f>SUM(H168:$N168)</f>
        <v>286</v>
      </c>
      <c r="Q168" s="740">
        <f t="shared" si="15"/>
        <v>30</v>
      </c>
      <c r="R168" s="88"/>
      <c r="S168" s="57" t="str">
        <f t="shared" si="19"/>
        <v>NO</v>
      </c>
      <c r="T168" s="63">
        <f t="shared" si="20"/>
      </c>
      <c r="U168" s="666" t="str">
        <f t="shared" si="16"/>
        <v> </v>
      </c>
    </row>
    <row r="169" spans="2:21" ht="15.75" customHeight="1">
      <c r="B169" s="945" t="s">
        <v>112</v>
      </c>
      <c r="C169" s="275">
        <v>1569</v>
      </c>
      <c r="D169" s="697" t="s">
        <v>68</v>
      </c>
      <c r="E169" s="698" t="s">
        <v>46</v>
      </c>
      <c r="F169" s="390" t="s">
        <v>5</v>
      </c>
      <c r="G169" s="147"/>
      <c r="H169" s="311">
        <v>30</v>
      </c>
      <c r="I169" s="311">
        <v>150</v>
      </c>
      <c r="J169" s="311">
        <v>63</v>
      </c>
      <c r="K169" s="311">
        <v>32</v>
      </c>
      <c r="L169" s="311">
        <v>7</v>
      </c>
      <c r="M169" s="486"/>
      <c r="N169" s="479"/>
      <c r="O169" s="790"/>
      <c r="P169" s="512">
        <f>SUM(H169:$N169)</f>
        <v>282</v>
      </c>
      <c r="Q169" s="740">
        <f>(H169/10)+(I169/10)+(J169/9)+(K169/8)+(L169/7)+(M169/6)+(N169/5)+O169</f>
        <v>30</v>
      </c>
      <c r="R169" s="88"/>
      <c r="S169" s="57" t="str">
        <f>IF(P169&gt;293,"Yes","NO")</f>
        <v>NO</v>
      </c>
      <c r="T169" s="63">
        <f>IF(S169="yes","M","")</f>
      </c>
      <c r="U169" s="666" t="str">
        <f>IF(P169=0," ",IF(Q169&lt;&gt;30,"ERROR!"," "))</f>
        <v> </v>
      </c>
    </row>
    <row r="170" spans="2:21" ht="15.75" customHeight="1">
      <c r="B170" s="945" t="s">
        <v>112</v>
      </c>
      <c r="C170" s="275">
        <v>13</v>
      </c>
      <c r="D170" s="697" t="s">
        <v>66</v>
      </c>
      <c r="E170" s="698" t="s">
        <v>43</v>
      </c>
      <c r="F170" s="390" t="s">
        <v>5</v>
      </c>
      <c r="G170" s="150"/>
      <c r="H170" s="311">
        <v>20</v>
      </c>
      <c r="I170" s="311">
        <v>150</v>
      </c>
      <c r="J170" s="311">
        <v>72</v>
      </c>
      <c r="K170" s="311">
        <v>32</v>
      </c>
      <c r="L170" s="311">
        <v>7</v>
      </c>
      <c r="M170" s="486"/>
      <c r="N170" s="479"/>
      <c r="O170" s="790"/>
      <c r="P170" s="512">
        <f>SUM(H170:$N170)</f>
        <v>281</v>
      </c>
      <c r="Q170" s="735">
        <f t="shared" si="15"/>
        <v>30</v>
      </c>
      <c r="R170" s="89"/>
      <c r="S170" s="57" t="str">
        <f t="shared" si="19"/>
        <v>NO</v>
      </c>
      <c r="T170" s="63">
        <f t="shared" si="20"/>
      </c>
      <c r="U170" s="666" t="str">
        <f t="shared" si="16"/>
        <v> </v>
      </c>
    </row>
    <row r="171" spans="2:21" ht="15.75" customHeight="1">
      <c r="B171" s="945" t="s">
        <v>112</v>
      </c>
      <c r="C171" s="275">
        <v>284</v>
      </c>
      <c r="D171" s="697" t="s">
        <v>277</v>
      </c>
      <c r="E171" s="150" t="s">
        <v>46</v>
      </c>
      <c r="F171" s="390" t="s">
        <v>5</v>
      </c>
      <c r="G171" s="147"/>
      <c r="H171" s="311">
        <v>20</v>
      </c>
      <c r="I171" s="311">
        <v>100</v>
      </c>
      <c r="J171" s="311">
        <v>135</v>
      </c>
      <c r="K171" s="311">
        <v>24</v>
      </c>
      <c r="L171" s="311"/>
      <c r="M171" s="486"/>
      <c r="N171" s="479"/>
      <c r="O171" s="790"/>
      <c r="P171" s="512">
        <f>SUM(H171:$N171)</f>
        <v>279</v>
      </c>
      <c r="Q171" s="735">
        <f t="shared" si="15"/>
        <v>30</v>
      </c>
      <c r="R171" s="89"/>
      <c r="S171" s="57" t="str">
        <f t="shared" si="19"/>
        <v>NO</v>
      </c>
      <c r="T171" s="63">
        <f t="shared" si="20"/>
      </c>
      <c r="U171" s="666" t="str">
        <f t="shared" si="16"/>
        <v> </v>
      </c>
    </row>
    <row r="172" spans="2:21" ht="15.75" customHeight="1">
      <c r="B172" s="945" t="s">
        <v>112</v>
      </c>
      <c r="C172" s="275">
        <v>6045</v>
      </c>
      <c r="D172" s="697" t="s">
        <v>317</v>
      </c>
      <c r="E172" s="150" t="s">
        <v>56</v>
      </c>
      <c r="F172" s="390" t="s">
        <v>5</v>
      </c>
      <c r="G172" s="147"/>
      <c r="H172" s="311">
        <v>30</v>
      </c>
      <c r="I172" s="311">
        <v>80</v>
      </c>
      <c r="J172" s="311">
        <v>135</v>
      </c>
      <c r="K172" s="311">
        <v>8</v>
      </c>
      <c r="L172" s="311">
        <v>7</v>
      </c>
      <c r="M172" s="486">
        <v>12</v>
      </c>
      <c r="N172" s="479"/>
      <c r="O172" s="790"/>
      <c r="P172" s="512">
        <f>SUM(H172:$N172)</f>
        <v>272</v>
      </c>
      <c r="Q172" s="735">
        <f t="shared" si="15"/>
        <v>30</v>
      </c>
      <c r="R172" s="89"/>
      <c r="S172" s="57" t="str">
        <f t="shared" si="19"/>
        <v>NO</v>
      </c>
      <c r="T172" s="63">
        <f t="shared" si="20"/>
      </c>
      <c r="U172" s="666" t="str">
        <f t="shared" si="16"/>
        <v> </v>
      </c>
    </row>
    <row r="173" spans="2:21" ht="15.75" customHeight="1">
      <c r="B173" s="945" t="s">
        <v>112</v>
      </c>
      <c r="C173" s="275">
        <v>6035</v>
      </c>
      <c r="D173" s="697" t="s">
        <v>314</v>
      </c>
      <c r="E173" s="698" t="s">
        <v>56</v>
      </c>
      <c r="F173" s="390" t="s">
        <v>5</v>
      </c>
      <c r="G173" s="147"/>
      <c r="H173" s="311">
        <v>20</v>
      </c>
      <c r="I173" s="311">
        <v>70</v>
      </c>
      <c r="J173" s="311">
        <v>135</v>
      </c>
      <c r="K173" s="311">
        <v>32</v>
      </c>
      <c r="L173" s="311">
        <v>7</v>
      </c>
      <c r="M173" s="486">
        <v>6</v>
      </c>
      <c r="N173" s="479"/>
      <c r="O173" s="790"/>
      <c r="P173" s="512">
        <f>SUM(H173:$N173)</f>
        <v>270</v>
      </c>
      <c r="Q173" s="735">
        <f t="shared" si="15"/>
        <v>30</v>
      </c>
      <c r="R173" s="89"/>
      <c r="S173" s="57" t="str">
        <f t="shared" si="19"/>
        <v>NO</v>
      </c>
      <c r="T173" s="1061">
        <f t="shared" si="20"/>
      </c>
      <c r="U173" s="666" t="str">
        <f t="shared" si="16"/>
        <v> </v>
      </c>
    </row>
    <row r="174" spans="2:21" ht="15.75" customHeight="1">
      <c r="B174" s="945" t="s">
        <v>112</v>
      </c>
      <c r="C174" s="275">
        <v>1128</v>
      </c>
      <c r="D174" s="697" t="s">
        <v>310</v>
      </c>
      <c r="E174" s="698" t="s">
        <v>43</v>
      </c>
      <c r="F174" s="390" t="s">
        <v>5</v>
      </c>
      <c r="G174" s="147"/>
      <c r="H174" s="311">
        <v>60</v>
      </c>
      <c r="I174" s="311">
        <v>120</v>
      </c>
      <c r="J174" s="311">
        <v>81</v>
      </c>
      <c r="K174" s="311">
        <v>8</v>
      </c>
      <c r="L174" s="311"/>
      <c r="M174" s="486"/>
      <c r="N174" s="479"/>
      <c r="O174" s="790">
        <v>2</v>
      </c>
      <c r="P174" s="512">
        <f>SUM(H174:$N174)</f>
        <v>269</v>
      </c>
      <c r="Q174" s="735">
        <f t="shared" si="15"/>
        <v>30</v>
      </c>
      <c r="R174" s="89"/>
      <c r="S174" s="57" t="str">
        <f t="shared" si="19"/>
        <v>NO</v>
      </c>
      <c r="T174" s="63">
        <f aca="true" t="shared" si="21" ref="T174:T179">IF(S174="yes","M","")</f>
      </c>
      <c r="U174" s="666" t="str">
        <f t="shared" si="16"/>
        <v> </v>
      </c>
    </row>
    <row r="175" spans="2:21" ht="15.75" customHeight="1" thickBot="1">
      <c r="B175" s="945" t="s">
        <v>112</v>
      </c>
      <c r="C175" s="701">
        <v>42</v>
      </c>
      <c r="D175" s="704" t="s">
        <v>434</v>
      </c>
      <c r="E175" s="166" t="s">
        <v>44</v>
      </c>
      <c r="F175" s="388" t="s">
        <v>5</v>
      </c>
      <c r="G175" s="166"/>
      <c r="H175" s="313">
        <v>10</v>
      </c>
      <c r="I175" s="313">
        <v>100</v>
      </c>
      <c r="J175" s="313">
        <v>81</v>
      </c>
      <c r="K175" s="313">
        <v>64</v>
      </c>
      <c r="L175" s="313">
        <v>7</v>
      </c>
      <c r="M175" s="487">
        <v>6</v>
      </c>
      <c r="N175" s="481"/>
      <c r="O175" s="791"/>
      <c r="P175" s="516">
        <f>SUM(H175:$N175)</f>
        <v>268</v>
      </c>
      <c r="Q175" s="735">
        <f aca="true" t="shared" si="22" ref="Q175:Q198">(H175/10)+(I175/10)+(J175/9)+(K175/8)+(L175/7)+(M175/6)+(N175/5)+O175</f>
        <v>30</v>
      </c>
      <c r="R175" s="89"/>
      <c r="S175" s="57" t="str">
        <f t="shared" si="19"/>
        <v>NO</v>
      </c>
      <c r="T175" s="63">
        <f t="shared" si="21"/>
      </c>
      <c r="U175" s="666" t="str">
        <f t="shared" si="16"/>
        <v> </v>
      </c>
    </row>
    <row r="176" spans="2:21" ht="15.75" customHeight="1" hidden="1">
      <c r="B176" s="945"/>
      <c r="C176" s="718">
        <v>815</v>
      </c>
      <c r="D176" s="706" t="s">
        <v>367</v>
      </c>
      <c r="E176" s="146" t="s">
        <v>45</v>
      </c>
      <c r="F176" s="398" t="s">
        <v>5</v>
      </c>
      <c r="G176" s="146"/>
      <c r="H176" s="308"/>
      <c r="I176" s="308"/>
      <c r="J176" s="308"/>
      <c r="K176" s="308"/>
      <c r="L176" s="308"/>
      <c r="M176" s="500"/>
      <c r="N176" s="559"/>
      <c r="O176" s="792"/>
      <c r="P176" s="512">
        <f>SUM(H176:$N176)</f>
        <v>0</v>
      </c>
      <c r="Q176" s="735">
        <f>(H176/10)+(I176/10)+(J176/9)+(K176/8)+(L176/7)+(M176/6)+(N176/5)+O176</f>
        <v>0</v>
      </c>
      <c r="R176" s="89"/>
      <c r="S176" s="57" t="str">
        <f>IF(P176&gt;293,"Yes","NO")</f>
        <v>NO</v>
      </c>
      <c r="T176" s="63">
        <f t="shared" si="21"/>
      </c>
      <c r="U176" s="666" t="str">
        <f>IF(P176=0," ",IF(Q176&lt;&gt;30,"ERROR!"," "))</f>
        <v> </v>
      </c>
    </row>
    <row r="177" spans="2:21" ht="15.75" customHeight="1" hidden="1">
      <c r="B177" s="945" t="s">
        <v>112</v>
      </c>
      <c r="C177" s="277">
        <v>1237</v>
      </c>
      <c r="D177" s="699" t="s">
        <v>192</v>
      </c>
      <c r="E177" s="147" t="s">
        <v>44</v>
      </c>
      <c r="F177" s="396" t="s">
        <v>5</v>
      </c>
      <c r="G177" s="147"/>
      <c r="H177" s="311"/>
      <c r="I177" s="311"/>
      <c r="J177" s="311"/>
      <c r="K177" s="311"/>
      <c r="L177" s="311"/>
      <c r="M177" s="486"/>
      <c r="N177" s="479"/>
      <c r="O177" s="790"/>
      <c r="P177" s="517">
        <f>SUM(H177:$N177)</f>
        <v>0</v>
      </c>
      <c r="Q177" s="740">
        <f t="shared" si="22"/>
        <v>0</v>
      </c>
      <c r="R177" s="659"/>
      <c r="S177" s="64" t="str">
        <f>IF(P177&gt;293,"Yes","NO")</f>
        <v>NO</v>
      </c>
      <c r="T177" s="65">
        <f t="shared" si="21"/>
      </c>
      <c r="U177" s="732" t="str">
        <f>IF(P177=0," ",IF(Q177&lt;&gt;30,"ERROR!"," "))</f>
        <v> </v>
      </c>
    </row>
    <row r="178" spans="2:21" ht="15.75" customHeight="1" hidden="1">
      <c r="B178" s="255" t="s">
        <v>112</v>
      </c>
      <c r="C178" s="277">
        <v>1873</v>
      </c>
      <c r="D178" s="699" t="s">
        <v>165</v>
      </c>
      <c r="E178" s="147" t="s">
        <v>44</v>
      </c>
      <c r="F178" s="396" t="s">
        <v>5</v>
      </c>
      <c r="G178" s="147"/>
      <c r="H178" s="311"/>
      <c r="I178" s="311"/>
      <c r="J178" s="311"/>
      <c r="K178" s="311"/>
      <c r="L178" s="311"/>
      <c r="M178" s="486"/>
      <c r="N178" s="479"/>
      <c r="O178" s="790"/>
      <c r="P178" s="517">
        <f>SUM(H178:$N178)</f>
        <v>0</v>
      </c>
      <c r="Q178" s="740">
        <f t="shared" si="22"/>
        <v>0</v>
      </c>
      <c r="R178" s="659"/>
      <c r="S178" s="64" t="str">
        <f>IF(P178&gt;293,"Yes","NO")</f>
        <v>NO</v>
      </c>
      <c r="T178" s="65">
        <f t="shared" si="21"/>
      </c>
      <c r="U178" s="732" t="str">
        <f>IF(P178=0," ",IF(Q178&lt;&gt;30,"ERROR!"," "))</f>
        <v> </v>
      </c>
    </row>
    <row r="179" spans="2:21" ht="15.75" customHeight="1" hidden="1" thickBot="1">
      <c r="B179" s="945" t="s">
        <v>112</v>
      </c>
      <c r="C179" s="701">
        <v>2138</v>
      </c>
      <c r="D179" s="704" t="s">
        <v>257</v>
      </c>
      <c r="E179" s="166" t="s">
        <v>46</v>
      </c>
      <c r="F179" s="388" t="s">
        <v>5</v>
      </c>
      <c r="G179" s="147"/>
      <c r="H179" s="313"/>
      <c r="I179" s="313"/>
      <c r="J179" s="313"/>
      <c r="K179" s="313"/>
      <c r="L179" s="313"/>
      <c r="M179" s="487"/>
      <c r="N179" s="481"/>
      <c r="O179" s="791"/>
      <c r="P179" s="516">
        <f>SUM(H179:$N179)</f>
        <v>0</v>
      </c>
      <c r="Q179" s="738">
        <f>(H179/10)+(I179/10)+(J179/9)+(K179/8)+(L179/7)+(M179/6)+(N179/5)+O179</f>
        <v>0</v>
      </c>
      <c r="R179" s="658"/>
      <c r="S179" s="59" t="str">
        <f>IF(P179&gt;293,"Yes","NO")</f>
        <v>NO</v>
      </c>
      <c r="T179" s="62">
        <f t="shared" si="21"/>
      </c>
      <c r="U179" s="667" t="str">
        <f>IF(P179=0," ",IF(Q179&lt;&gt;30,"ERROR!"," "))</f>
        <v> </v>
      </c>
    </row>
    <row r="180" spans="2:21" ht="15.75" customHeight="1">
      <c r="B180" s="945" t="s">
        <v>112</v>
      </c>
      <c r="C180" s="574">
        <v>1794</v>
      </c>
      <c r="D180" s="696" t="s">
        <v>402</v>
      </c>
      <c r="E180" s="167" t="s">
        <v>45</v>
      </c>
      <c r="F180" s="390" t="s">
        <v>6</v>
      </c>
      <c r="G180" s="150"/>
      <c r="H180" s="308">
        <v>50</v>
      </c>
      <c r="I180" s="308">
        <v>150</v>
      </c>
      <c r="J180" s="308">
        <v>81</v>
      </c>
      <c r="K180" s="308">
        <v>8</v>
      </c>
      <c r="L180" s="308"/>
      <c r="M180" s="500"/>
      <c r="N180" s="559"/>
      <c r="O180" s="792"/>
      <c r="P180" s="512">
        <f>SUM(H180:$N180)</f>
        <v>289</v>
      </c>
      <c r="Q180" s="737">
        <f t="shared" si="22"/>
        <v>30</v>
      </c>
      <c r="R180" s="1241"/>
      <c r="S180" s="68" t="str">
        <f aca="true" t="shared" si="23" ref="S180:S191">IF(P180&gt;289,"Yes","NO")</f>
        <v>NO</v>
      </c>
      <c r="T180" s="213">
        <f aca="true" t="shared" si="24" ref="T180:T191">IF(S180="yes","G","")</f>
      </c>
      <c r="U180" s="665" t="str">
        <f t="shared" si="16"/>
        <v> </v>
      </c>
    </row>
    <row r="181" spans="2:21" ht="15.75" customHeight="1">
      <c r="B181" s="945" t="s">
        <v>112</v>
      </c>
      <c r="C181" s="694">
        <v>1314</v>
      </c>
      <c r="D181" s="695" t="s">
        <v>279</v>
      </c>
      <c r="E181" s="150" t="s">
        <v>46</v>
      </c>
      <c r="F181" s="390" t="s">
        <v>6</v>
      </c>
      <c r="G181" s="150"/>
      <c r="H181" s="311">
        <v>80</v>
      </c>
      <c r="I181" s="311">
        <v>130</v>
      </c>
      <c r="J181" s="311">
        <v>54</v>
      </c>
      <c r="K181" s="311">
        <v>24</v>
      </c>
      <c r="L181" s="311"/>
      <c r="M181" s="486"/>
      <c r="N181" s="479"/>
      <c r="O181" s="790"/>
      <c r="P181" s="512">
        <f>SUM(H181:$N181)</f>
        <v>288</v>
      </c>
      <c r="Q181" s="740">
        <f t="shared" si="22"/>
        <v>30</v>
      </c>
      <c r="R181" s="1241"/>
      <c r="S181" s="57" t="str">
        <f t="shared" si="23"/>
        <v>NO</v>
      </c>
      <c r="T181" s="211">
        <f t="shared" si="24"/>
      </c>
      <c r="U181" s="666" t="str">
        <f t="shared" si="16"/>
        <v> </v>
      </c>
    </row>
    <row r="182" spans="2:21" ht="15.75" customHeight="1">
      <c r="B182" s="255" t="s">
        <v>112</v>
      </c>
      <c r="C182" s="694">
        <v>1475</v>
      </c>
      <c r="D182" s="695" t="s">
        <v>403</v>
      </c>
      <c r="E182" s="150" t="s">
        <v>50</v>
      </c>
      <c r="F182" s="390" t="s">
        <v>6</v>
      </c>
      <c r="G182" s="150"/>
      <c r="H182" s="311">
        <v>60</v>
      </c>
      <c r="I182" s="311">
        <v>140</v>
      </c>
      <c r="J182" s="311">
        <v>72</v>
      </c>
      <c r="K182" s="311">
        <v>16</v>
      </c>
      <c r="L182" s="311"/>
      <c r="M182" s="486"/>
      <c r="N182" s="479"/>
      <c r="O182" s="790"/>
      <c r="P182" s="512">
        <f>SUM(H182:$N182)</f>
        <v>288</v>
      </c>
      <c r="Q182" s="735">
        <f>(H182/10)+(I182/10)+(J182/9)+(K182/8)+(L182/7)+(M182/6)+(N182/5)+O182</f>
        <v>30</v>
      </c>
      <c r="R182" s="143"/>
      <c r="S182" s="57" t="str">
        <f>IF(P182&gt;289,"Yes","NO")</f>
        <v>NO</v>
      </c>
      <c r="T182" s="211">
        <f>IF(S182="yes","G","")</f>
      </c>
      <c r="U182" s="666" t="str">
        <f>IF(P182=0," ",IF(Q182&lt;&gt;30,"ERROR!"," "))</f>
        <v> </v>
      </c>
    </row>
    <row r="183" spans="2:21" ht="15.75" customHeight="1">
      <c r="B183" s="945" t="s">
        <v>112</v>
      </c>
      <c r="C183" s="275">
        <v>6044</v>
      </c>
      <c r="D183" s="697" t="s">
        <v>316</v>
      </c>
      <c r="E183" s="150" t="s">
        <v>56</v>
      </c>
      <c r="F183" s="390" t="s">
        <v>6</v>
      </c>
      <c r="G183" s="150"/>
      <c r="H183" s="311">
        <v>40</v>
      </c>
      <c r="I183" s="311">
        <v>150</v>
      </c>
      <c r="J183" s="311">
        <v>81</v>
      </c>
      <c r="K183" s="311">
        <v>8</v>
      </c>
      <c r="L183" s="311">
        <v>7</v>
      </c>
      <c r="M183" s="486"/>
      <c r="N183" s="479"/>
      <c r="O183" s="790"/>
      <c r="P183" s="512">
        <f>SUM(H183:$N183)</f>
        <v>286</v>
      </c>
      <c r="Q183" s="735">
        <f>(H183/10)+(I183/10)+(J183/9)+(K183/8)+(L183/7)+(M183/6)+(N183/5)+O183</f>
        <v>30</v>
      </c>
      <c r="R183" s="143"/>
      <c r="S183" s="57" t="str">
        <f>IF(P183&gt;289,"Yes","NO")</f>
        <v>NO</v>
      </c>
      <c r="T183" s="211">
        <f>IF(S183="yes","G","")</f>
      </c>
      <c r="U183" s="666" t="str">
        <f>IF(P183=0," ",IF(Q183&lt;&gt;30,"ERROR!"," "))</f>
        <v> </v>
      </c>
    </row>
    <row r="184" spans="2:21" ht="15.75" customHeight="1">
      <c r="B184" s="945" t="s">
        <v>112</v>
      </c>
      <c r="C184" s="275">
        <v>1783</v>
      </c>
      <c r="D184" s="697" t="s">
        <v>382</v>
      </c>
      <c r="E184" s="698" t="s">
        <v>60</v>
      </c>
      <c r="F184" s="390" t="s">
        <v>6</v>
      </c>
      <c r="G184" s="147"/>
      <c r="H184" s="311">
        <v>30</v>
      </c>
      <c r="I184" s="311">
        <v>130</v>
      </c>
      <c r="J184" s="311">
        <v>108</v>
      </c>
      <c r="K184" s="311">
        <v>16</v>
      </c>
      <c r="L184" s="311"/>
      <c r="M184" s="486"/>
      <c r="N184" s="479"/>
      <c r="O184" s="790"/>
      <c r="P184" s="512">
        <f>SUM(H184:$N184)</f>
        <v>284</v>
      </c>
      <c r="Q184" s="740">
        <f t="shared" si="22"/>
        <v>30</v>
      </c>
      <c r="R184" s="659"/>
      <c r="S184" s="57" t="str">
        <f t="shared" si="23"/>
        <v>NO</v>
      </c>
      <c r="T184" s="211">
        <f t="shared" si="24"/>
      </c>
      <c r="U184" s="666" t="str">
        <f t="shared" si="16"/>
        <v> </v>
      </c>
    </row>
    <row r="185" spans="2:21" ht="15.75" customHeight="1">
      <c r="B185" s="945" t="s">
        <v>112</v>
      </c>
      <c r="C185" s="275">
        <v>1549</v>
      </c>
      <c r="D185" s="697" t="s">
        <v>95</v>
      </c>
      <c r="E185" s="150" t="s">
        <v>42</v>
      </c>
      <c r="F185" s="390" t="s">
        <v>6</v>
      </c>
      <c r="G185" s="150"/>
      <c r="H185" s="311">
        <v>40</v>
      </c>
      <c r="I185" s="311">
        <v>100</v>
      </c>
      <c r="J185" s="311">
        <v>117</v>
      </c>
      <c r="K185" s="311">
        <v>16</v>
      </c>
      <c r="L185" s="311">
        <v>7</v>
      </c>
      <c r="M185" s="486"/>
      <c r="N185" s="479"/>
      <c r="O185" s="790"/>
      <c r="P185" s="512">
        <f>SUM(H185:$N185)</f>
        <v>280</v>
      </c>
      <c r="Q185" s="735">
        <f t="shared" si="22"/>
        <v>30</v>
      </c>
      <c r="R185" s="143"/>
      <c r="S185" s="57" t="str">
        <f t="shared" si="23"/>
        <v>NO</v>
      </c>
      <c r="T185" s="211">
        <f t="shared" si="24"/>
      </c>
      <c r="U185" s="666" t="str">
        <f t="shared" si="16"/>
        <v> </v>
      </c>
    </row>
    <row r="186" spans="2:21" ht="15.75" customHeight="1">
      <c r="B186" s="945" t="s">
        <v>112</v>
      </c>
      <c r="C186" s="275">
        <v>1281</v>
      </c>
      <c r="D186" s="697" t="s">
        <v>193</v>
      </c>
      <c r="E186" s="698" t="s">
        <v>43</v>
      </c>
      <c r="F186" s="390" t="s">
        <v>6</v>
      </c>
      <c r="G186" s="147"/>
      <c r="H186" s="311">
        <v>20</v>
      </c>
      <c r="I186" s="311">
        <v>150</v>
      </c>
      <c r="J186" s="311">
        <v>63</v>
      </c>
      <c r="K186" s="311">
        <v>40</v>
      </c>
      <c r="L186" s="311">
        <v>7</v>
      </c>
      <c r="M186" s="486"/>
      <c r="N186" s="479"/>
      <c r="O186" s="790"/>
      <c r="P186" s="512">
        <f>SUM(H186:$N186)</f>
        <v>280</v>
      </c>
      <c r="Q186" s="740">
        <f t="shared" si="22"/>
        <v>30</v>
      </c>
      <c r="R186" s="659"/>
      <c r="S186" s="57" t="str">
        <f t="shared" si="23"/>
        <v>NO</v>
      </c>
      <c r="T186" s="211">
        <f t="shared" si="24"/>
      </c>
      <c r="U186" s="666" t="str">
        <f t="shared" si="16"/>
        <v> </v>
      </c>
    </row>
    <row r="187" spans="2:21" ht="15.75" customHeight="1">
      <c r="B187" s="945" t="s">
        <v>112</v>
      </c>
      <c r="C187" s="275">
        <v>1233</v>
      </c>
      <c r="D187" s="697" t="s">
        <v>234</v>
      </c>
      <c r="E187" s="150" t="s">
        <v>45</v>
      </c>
      <c r="F187" s="390" t="s">
        <v>6</v>
      </c>
      <c r="G187" s="147"/>
      <c r="H187" s="311">
        <v>20</v>
      </c>
      <c r="I187" s="311">
        <v>100</v>
      </c>
      <c r="J187" s="311">
        <v>126</v>
      </c>
      <c r="K187" s="311">
        <v>32</v>
      </c>
      <c r="L187" s="311"/>
      <c r="M187" s="486"/>
      <c r="N187" s="479"/>
      <c r="O187" s="790"/>
      <c r="P187" s="512">
        <f>SUM(H187:$N187)</f>
        <v>278</v>
      </c>
      <c r="Q187" s="740">
        <f t="shared" si="22"/>
        <v>30</v>
      </c>
      <c r="R187" s="659"/>
      <c r="S187" s="57" t="str">
        <f t="shared" si="23"/>
        <v>NO</v>
      </c>
      <c r="T187" s="211">
        <f t="shared" si="24"/>
      </c>
      <c r="U187" s="666" t="str">
        <f t="shared" si="16"/>
        <v> </v>
      </c>
    </row>
    <row r="188" spans="2:21" ht="15.75" customHeight="1">
      <c r="B188" s="945" t="s">
        <v>112</v>
      </c>
      <c r="C188" s="275">
        <v>1661</v>
      </c>
      <c r="D188" s="697" t="s">
        <v>109</v>
      </c>
      <c r="E188" s="698" t="s">
        <v>42</v>
      </c>
      <c r="F188" s="390" t="s">
        <v>6</v>
      </c>
      <c r="G188" s="147"/>
      <c r="H188" s="311">
        <v>50</v>
      </c>
      <c r="I188" s="311">
        <v>80</v>
      </c>
      <c r="J188" s="311">
        <v>108</v>
      </c>
      <c r="K188" s="311">
        <v>32</v>
      </c>
      <c r="L188" s="311">
        <v>7</v>
      </c>
      <c r="M188" s="486"/>
      <c r="N188" s="479"/>
      <c r="O188" s="790"/>
      <c r="P188" s="512">
        <f>SUM(H188:$N188)</f>
        <v>277</v>
      </c>
      <c r="Q188" s="740">
        <f t="shared" si="22"/>
        <v>30</v>
      </c>
      <c r="R188" s="659"/>
      <c r="S188" s="57" t="str">
        <f t="shared" si="23"/>
        <v>NO</v>
      </c>
      <c r="T188" s="211">
        <f t="shared" si="24"/>
      </c>
      <c r="U188" s="666" t="str">
        <f t="shared" si="16"/>
        <v> </v>
      </c>
    </row>
    <row r="189" spans="2:21" ht="15.75" customHeight="1">
      <c r="B189" s="945"/>
      <c r="C189" s="275">
        <v>1060</v>
      </c>
      <c r="D189" s="697" t="s">
        <v>105</v>
      </c>
      <c r="E189" s="150" t="s">
        <v>43</v>
      </c>
      <c r="F189" s="390" t="s">
        <v>6</v>
      </c>
      <c r="G189" s="147"/>
      <c r="H189" s="311">
        <v>60</v>
      </c>
      <c r="I189" s="311">
        <v>90</v>
      </c>
      <c r="J189" s="311">
        <v>72</v>
      </c>
      <c r="K189" s="311">
        <v>40</v>
      </c>
      <c r="L189" s="311">
        <v>14</v>
      </c>
      <c r="M189" s="486"/>
      <c r="N189" s="479"/>
      <c r="O189" s="790"/>
      <c r="P189" s="512">
        <f>SUM(H189:$N189)</f>
        <v>276</v>
      </c>
      <c r="Q189" s="740">
        <f>(H189/10)+(I189/10)+(J189/9)+(K189/8)+(L189/7)+(M189/6)+(N189/5)+O189</f>
        <v>30</v>
      </c>
      <c r="R189" s="659"/>
      <c r="S189" s="57" t="str">
        <f>IF(P189&gt;289,"Yes","NO")</f>
        <v>NO</v>
      </c>
      <c r="T189" s="211">
        <f>IF(S189="yes","G","")</f>
      </c>
      <c r="U189" s="666" t="str">
        <f>IF(P189=0," ",IF(Q189&lt;&gt;30,"ERROR!"," "))</f>
        <v> </v>
      </c>
    </row>
    <row r="190" spans="2:21" ht="15.75" customHeight="1">
      <c r="B190" s="945" t="s">
        <v>112</v>
      </c>
      <c r="C190" s="275">
        <v>1277</v>
      </c>
      <c r="D190" s="697" t="s">
        <v>255</v>
      </c>
      <c r="E190" s="150" t="s">
        <v>45</v>
      </c>
      <c r="F190" s="390" t="s">
        <v>6</v>
      </c>
      <c r="G190" s="150"/>
      <c r="H190" s="311">
        <v>30</v>
      </c>
      <c r="I190" s="311">
        <v>120</v>
      </c>
      <c r="J190" s="311">
        <v>72</v>
      </c>
      <c r="K190" s="311">
        <v>40</v>
      </c>
      <c r="L190" s="311">
        <v>14</v>
      </c>
      <c r="M190" s="486"/>
      <c r="N190" s="479"/>
      <c r="O190" s="790"/>
      <c r="P190" s="512">
        <f>SUM(H190:$N190)</f>
        <v>276</v>
      </c>
      <c r="Q190" s="735">
        <f t="shared" si="22"/>
        <v>30</v>
      </c>
      <c r="R190" s="143"/>
      <c r="S190" s="57" t="str">
        <f t="shared" si="23"/>
        <v>NO</v>
      </c>
      <c r="T190" s="211">
        <f t="shared" si="24"/>
      </c>
      <c r="U190" s="666" t="str">
        <f t="shared" si="16"/>
        <v> </v>
      </c>
    </row>
    <row r="191" spans="2:21" ht="15.75" customHeight="1">
      <c r="B191" s="945" t="s">
        <v>112</v>
      </c>
      <c r="C191" s="275">
        <v>2105</v>
      </c>
      <c r="D191" s="697" t="s">
        <v>235</v>
      </c>
      <c r="E191" s="698" t="s">
        <v>45</v>
      </c>
      <c r="F191" s="390" t="s">
        <v>6</v>
      </c>
      <c r="G191" s="150"/>
      <c r="H191" s="311">
        <v>30</v>
      </c>
      <c r="I191" s="311">
        <v>60</v>
      </c>
      <c r="J191" s="311">
        <v>135</v>
      </c>
      <c r="K191" s="311">
        <v>32</v>
      </c>
      <c r="L191" s="311">
        <v>7</v>
      </c>
      <c r="M191" s="486">
        <v>6</v>
      </c>
      <c r="N191" s="479"/>
      <c r="O191" s="790"/>
      <c r="P191" s="512">
        <f>SUM(H191:$N191)</f>
        <v>270</v>
      </c>
      <c r="Q191" s="740">
        <f t="shared" si="22"/>
        <v>30</v>
      </c>
      <c r="R191" s="1241"/>
      <c r="S191" s="57" t="str">
        <f t="shared" si="23"/>
        <v>NO</v>
      </c>
      <c r="T191" s="211">
        <f t="shared" si="24"/>
      </c>
      <c r="U191" s="666" t="str">
        <f t="shared" si="16"/>
        <v> </v>
      </c>
    </row>
    <row r="192" spans="2:21" ht="15.75" customHeight="1">
      <c r="B192" s="945" t="s">
        <v>112</v>
      </c>
      <c r="C192" s="275">
        <v>1268</v>
      </c>
      <c r="D192" s="697" t="s">
        <v>195</v>
      </c>
      <c r="E192" s="698" t="s">
        <v>46</v>
      </c>
      <c r="F192" s="402" t="s">
        <v>6</v>
      </c>
      <c r="G192" s="150"/>
      <c r="H192" s="311">
        <v>10</v>
      </c>
      <c r="I192" s="311">
        <v>80</v>
      </c>
      <c r="J192" s="311">
        <v>117</v>
      </c>
      <c r="K192" s="311">
        <v>48</v>
      </c>
      <c r="L192" s="311">
        <v>0</v>
      </c>
      <c r="M192" s="486">
        <v>12</v>
      </c>
      <c r="N192" s="479"/>
      <c r="O192" s="790"/>
      <c r="P192" s="514">
        <f>SUM(H192:$N192)</f>
        <v>267</v>
      </c>
      <c r="Q192" s="740">
        <f>(H192/10)+(I192/10)+(J192/9)+(K192/8)+(L192/7)+(M192/6)+(N192/5)+O192</f>
        <v>30</v>
      </c>
      <c r="R192" s="1241"/>
      <c r="S192" s="57" t="str">
        <f>IF(P192&gt;289,"Yes","NO")</f>
        <v>NO</v>
      </c>
      <c r="T192" s="211">
        <f>IF(S192="yes","G","")</f>
      </c>
      <c r="U192" s="666" t="str">
        <f>IF(P192=0," ",IF(Q192&lt;&gt;30,"ERROR!"," "))</f>
        <v> </v>
      </c>
    </row>
    <row r="193" spans="2:21" ht="15.75" customHeight="1">
      <c r="B193" s="945" t="s">
        <v>112</v>
      </c>
      <c r="C193" s="694">
        <v>6040</v>
      </c>
      <c r="D193" s="695" t="s">
        <v>312</v>
      </c>
      <c r="E193" s="150" t="s">
        <v>56</v>
      </c>
      <c r="F193" s="402" t="s">
        <v>6</v>
      </c>
      <c r="G193" s="150"/>
      <c r="H193" s="311">
        <v>40</v>
      </c>
      <c r="I193" s="311">
        <v>40</v>
      </c>
      <c r="J193" s="311">
        <v>117</v>
      </c>
      <c r="K193" s="311">
        <v>56</v>
      </c>
      <c r="L193" s="311">
        <v>14</v>
      </c>
      <c r="M193" s="486"/>
      <c r="N193" s="479"/>
      <c r="O193" s="790"/>
      <c r="P193" s="517">
        <f>SUM(H193:$N193)</f>
        <v>267</v>
      </c>
      <c r="Q193" s="740">
        <f>(H193/10)+(I193/10)+(J193/9)+(K193/8)+(L193/7)+(M193/6)+(N193/5)+O193</f>
        <v>30</v>
      </c>
      <c r="R193" s="1241"/>
      <c r="S193" s="64" t="str">
        <f aca="true" t="shared" si="25" ref="S193:S198">IF(P193&gt;289,"Yes","NO")</f>
        <v>NO</v>
      </c>
      <c r="T193" s="212">
        <f aca="true" t="shared" si="26" ref="T193:T198">IF(S193="yes","G","")</f>
      </c>
      <c r="U193" s="732" t="str">
        <f aca="true" t="shared" si="27" ref="U193:U198">IF(P193=0," ",IF(Q193&lt;&gt;30,"ERROR!"," "))</f>
        <v> </v>
      </c>
    </row>
    <row r="194" spans="2:21" ht="15.75" customHeight="1">
      <c r="B194" s="945"/>
      <c r="C194" s="694">
        <v>90</v>
      </c>
      <c r="D194" s="695" t="s">
        <v>351</v>
      </c>
      <c r="E194" s="150" t="s">
        <v>44</v>
      </c>
      <c r="F194" s="402" t="s">
        <v>6</v>
      </c>
      <c r="G194" s="150"/>
      <c r="H194" s="311">
        <v>30</v>
      </c>
      <c r="I194" s="311">
        <v>50</v>
      </c>
      <c r="J194" s="311">
        <v>99</v>
      </c>
      <c r="K194" s="311">
        <v>48</v>
      </c>
      <c r="L194" s="311">
        <v>28</v>
      </c>
      <c r="M194" s="486">
        <v>6</v>
      </c>
      <c r="N194" s="479"/>
      <c r="O194" s="790"/>
      <c r="P194" s="514">
        <f>SUM(H194:$N194)</f>
        <v>261</v>
      </c>
      <c r="Q194" s="740">
        <f>(H194/10)+(I194/10)+(J194/9)+(K194/8)+(L194/7)+(M194/6)+(N194/5)+O194</f>
        <v>30</v>
      </c>
      <c r="R194" s="1241"/>
      <c r="S194" s="64" t="str">
        <f>IF(P194&gt;289,"Yes","NO")</f>
        <v>NO</v>
      </c>
      <c r="T194" s="212">
        <f>IF(S194="yes","G","")</f>
      </c>
      <c r="U194" s="732" t="str">
        <f>IF(P194=0," ",IF(Q194&lt;&gt;30,"ERROR!"," "))</f>
        <v> </v>
      </c>
    </row>
    <row r="195" spans="2:21" ht="15.75" customHeight="1">
      <c r="B195" s="945" t="s">
        <v>112</v>
      </c>
      <c r="C195" s="275">
        <v>1041</v>
      </c>
      <c r="D195" s="697" t="s">
        <v>108</v>
      </c>
      <c r="E195" s="150" t="s">
        <v>60</v>
      </c>
      <c r="F195" s="402" t="s">
        <v>6</v>
      </c>
      <c r="G195" s="150"/>
      <c r="H195" s="311">
        <v>0</v>
      </c>
      <c r="I195" s="311">
        <v>70</v>
      </c>
      <c r="J195" s="311">
        <v>99</v>
      </c>
      <c r="K195" s="311">
        <v>48</v>
      </c>
      <c r="L195" s="311">
        <v>35</v>
      </c>
      <c r="M195" s="486">
        <v>6</v>
      </c>
      <c r="N195" s="479"/>
      <c r="O195" s="790"/>
      <c r="P195" s="514">
        <f>SUM(H195:$N195)</f>
        <v>258</v>
      </c>
      <c r="Q195" s="740">
        <f>(H195/10)+(I195/10)+(J195/9)+(K195/8)+(L195/7)+(M195/6)+(N195/5)+O195</f>
        <v>30</v>
      </c>
      <c r="R195" s="1241"/>
      <c r="S195" s="64" t="str">
        <f t="shared" si="25"/>
        <v>NO</v>
      </c>
      <c r="T195" s="212">
        <f t="shared" si="26"/>
      </c>
      <c r="U195" s="732" t="str">
        <f t="shared" si="27"/>
        <v> </v>
      </c>
    </row>
    <row r="196" spans="2:21" ht="15.75" customHeight="1" thickBot="1">
      <c r="B196" s="945" t="s">
        <v>112</v>
      </c>
      <c r="C196" s="715">
        <v>1473</v>
      </c>
      <c r="D196" s="702" t="s">
        <v>424</v>
      </c>
      <c r="E196" s="166" t="s">
        <v>44</v>
      </c>
      <c r="F196" s="403" t="s">
        <v>6</v>
      </c>
      <c r="G196" s="166"/>
      <c r="H196" s="313">
        <v>20</v>
      </c>
      <c r="I196" s="313">
        <v>50</v>
      </c>
      <c r="J196" s="313">
        <v>108</v>
      </c>
      <c r="K196" s="313">
        <v>40</v>
      </c>
      <c r="L196" s="313">
        <v>28</v>
      </c>
      <c r="M196" s="487">
        <v>6</v>
      </c>
      <c r="N196" s="481"/>
      <c r="O196" s="791">
        <v>1</v>
      </c>
      <c r="P196" s="516">
        <f>SUM(H196:$N196)</f>
        <v>252</v>
      </c>
      <c r="Q196" s="740">
        <f>(H196/10)+(I196/10)+(J196/9)+(K196/8)+(L196/7)+(M196/6)+(N196/5)+O196</f>
        <v>30</v>
      </c>
      <c r="R196" s="1241"/>
      <c r="S196" s="64" t="str">
        <f t="shared" si="25"/>
        <v>NO</v>
      </c>
      <c r="T196" s="212">
        <f t="shared" si="26"/>
      </c>
      <c r="U196" s="732" t="str">
        <f t="shared" si="27"/>
        <v> </v>
      </c>
    </row>
    <row r="197" spans="2:21" ht="15.75" customHeight="1" hidden="1">
      <c r="B197" s="945" t="s">
        <v>112</v>
      </c>
      <c r="C197" s="718">
        <v>638</v>
      </c>
      <c r="D197" s="706" t="s">
        <v>168</v>
      </c>
      <c r="E197" s="146" t="s">
        <v>51</v>
      </c>
      <c r="F197" s="408" t="s">
        <v>6</v>
      </c>
      <c r="G197" s="146"/>
      <c r="H197" s="308"/>
      <c r="I197" s="308"/>
      <c r="J197" s="308"/>
      <c r="K197" s="308"/>
      <c r="L197" s="308"/>
      <c r="M197" s="500"/>
      <c r="N197" s="559"/>
      <c r="O197" s="792"/>
      <c r="P197" s="512">
        <f>SUM(H197:$N197)</f>
        <v>0</v>
      </c>
      <c r="Q197" s="740">
        <f t="shared" si="22"/>
        <v>0</v>
      </c>
      <c r="R197" s="88"/>
      <c r="S197" s="64" t="str">
        <f t="shared" si="25"/>
        <v>NO</v>
      </c>
      <c r="T197" s="212">
        <f t="shared" si="26"/>
      </c>
      <c r="U197" s="732" t="str">
        <f t="shared" si="27"/>
        <v> </v>
      </c>
    </row>
    <row r="198" spans="2:21" ht="15.75" customHeight="1" hidden="1" thickBot="1">
      <c r="B198" s="945" t="s">
        <v>112</v>
      </c>
      <c r="C198" s="273">
        <v>1798</v>
      </c>
      <c r="D198" s="1234" t="s">
        <v>101</v>
      </c>
      <c r="E198" s="166" t="s">
        <v>43</v>
      </c>
      <c r="F198" s="388" t="s">
        <v>6</v>
      </c>
      <c r="G198" s="166"/>
      <c r="H198" s="304"/>
      <c r="I198" s="313"/>
      <c r="J198" s="313"/>
      <c r="K198" s="313"/>
      <c r="L198" s="313"/>
      <c r="M198" s="487"/>
      <c r="N198" s="481"/>
      <c r="O198" s="791"/>
      <c r="P198" s="516">
        <f>SUM(H198:$N198)</f>
        <v>0</v>
      </c>
      <c r="Q198" s="738">
        <f t="shared" si="22"/>
        <v>0</v>
      </c>
      <c r="R198" s="79"/>
      <c r="S198" s="59" t="str">
        <f t="shared" si="25"/>
        <v>NO</v>
      </c>
      <c r="T198" s="214">
        <f t="shared" si="26"/>
      </c>
      <c r="U198" s="667" t="str">
        <f t="shared" si="27"/>
        <v> </v>
      </c>
    </row>
    <row r="199" spans="2:21" ht="15.75" customHeight="1">
      <c r="B199" s="945" t="s">
        <v>112</v>
      </c>
      <c r="C199" s="574">
        <v>1618</v>
      </c>
      <c r="D199" s="696" t="s">
        <v>196</v>
      </c>
      <c r="E199" s="167" t="s">
        <v>45</v>
      </c>
      <c r="F199" s="408" t="s">
        <v>7</v>
      </c>
      <c r="G199" s="146"/>
      <c r="H199" s="308">
        <v>30</v>
      </c>
      <c r="I199" s="308">
        <v>90</v>
      </c>
      <c r="J199" s="308">
        <v>135</v>
      </c>
      <c r="K199" s="308">
        <v>16</v>
      </c>
      <c r="L199" s="308">
        <v>7</v>
      </c>
      <c r="M199" s="500"/>
      <c r="N199" s="559"/>
      <c r="O199" s="792"/>
      <c r="P199" s="512">
        <f>SUM(H199:$N199)</f>
        <v>278</v>
      </c>
      <c r="Q199" s="739">
        <f aca="true" t="shared" si="28" ref="Q199:Q230">(H199/10)+(I199/10)+(J199/9)+(K199/8)+(L199/7)+(M199/6)+(N199/5)+O199</f>
        <v>30</v>
      </c>
      <c r="R199" s="103"/>
      <c r="S199" s="49" t="str">
        <f aca="true" t="shared" si="29" ref="S199:S230">IF(P199&gt;279,"Yes","NO")</f>
        <v>NO</v>
      </c>
      <c r="T199" s="69">
        <f aca="true" t="shared" si="30" ref="T199:T230">IF(S199="yes","S","")</f>
      </c>
      <c r="U199" s="665" t="str">
        <f t="shared" si="16"/>
        <v> </v>
      </c>
    </row>
    <row r="200" spans="2:21" ht="15.75" customHeight="1">
      <c r="B200" s="945" t="s">
        <v>112</v>
      </c>
      <c r="C200" s="275">
        <v>1770</v>
      </c>
      <c r="D200" s="697" t="s">
        <v>393</v>
      </c>
      <c r="E200" s="698" t="s">
        <v>43</v>
      </c>
      <c r="F200" s="387" t="s">
        <v>7</v>
      </c>
      <c r="G200" s="147"/>
      <c r="H200" s="311">
        <v>20</v>
      </c>
      <c r="I200" s="311">
        <v>80</v>
      </c>
      <c r="J200" s="311">
        <v>153</v>
      </c>
      <c r="K200" s="311">
        <v>16</v>
      </c>
      <c r="L200" s="311">
        <v>7</v>
      </c>
      <c r="M200" s="486"/>
      <c r="N200" s="479"/>
      <c r="O200" s="790"/>
      <c r="P200" s="512">
        <f>SUM(H200:$N200)</f>
        <v>276</v>
      </c>
      <c r="Q200" s="735">
        <f t="shared" si="28"/>
        <v>30</v>
      </c>
      <c r="R200" s="89"/>
      <c r="S200" s="143" t="str">
        <f t="shared" si="29"/>
        <v>NO</v>
      </c>
      <c r="T200" s="63">
        <f t="shared" si="30"/>
      </c>
      <c r="U200" s="666" t="str">
        <f t="shared" si="16"/>
        <v> </v>
      </c>
    </row>
    <row r="201" spans="2:21" ht="15.75" customHeight="1">
      <c r="B201" s="945" t="s">
        <v>112</v>
      </c>
      <c r="C201" s="275">
        <v>709</v>
      </c>
      <c r="D201" s="697" t="s">
        <v>288</v>
      </c>
      <c r="E201" s="698" t="s">
        <v>46</v>
      </c>
      <c r="F201" s="385" t="s">
        <v>7</v>
      </c>
      <c r="G201" s="147"/>
      <c r="H201" s="311">
        <v>20</v>
      </c>
      <c r="I201" s="311">
        <v>90</v>
      </c>
      <c r="J201" s="311">
        <v>135</v>
      </c>
      <c r="K201" s="311">
        <v>24</v>
      </c>
      <c r="L201" s="311">
        <v>0</v>
      </c>
      <c r="M201" s="486">
        <v>6</v>
      </c>
      <c r="N201" s="479"/>
      <c r="O201" s="790"/>
      <c r="P201" s="512">
        <f>SUM(H201:$N201)</f>
        <v>275</v>
      </c>
      <c r="Q201" s="739">
        <f t="shared" si="28"/>
        <v>30</v>
      </c>
      <c r="R201" s="103"/>
      <c r="S201" s="49" t="str">
        <f t="shared" si="29"/>
        <v>NO</v>
      </c>
      <c r="T201" s="69">
        <f t="shared" si="30"/>
      </c>
      <c r="U201" s="666" t="str">
        <f>IF(P201=0," ",IF(Q201&lt;&gt;30,"ERROR!"," "))</f>
        <v> </v>
      </c>
    </row>
    <row r="202" spans="2:21" ht="15.75" customHeight="1">
      <c r="B202" s="945" t="s">
        <v>112</v>
      </c>
      <c r="C202" s="275">
        <v>1542</v>
      </c>
      <c r="D202" s="697" t="s">
        <v>262</v>
      </c>
      <c r="E202" s="150" t="s">
        <v>46</v>
      </c>
      <c r="F202" s="385" t="s">
        <v>7</v>
      </c>
      <c r="G202" s="147"/>
      <c r="H202" s="311">
        <v>20</v>
      </c>
      <c r="I202" s="311">
        <v>90</v>
      </c>
      <c r="J202" s="311">
        <v>108</v>
      </c>
      <c r="K202" s="311">
        <v>48</v>
      </c>
      <c r="L202" s="311">
        <v>7</v>
      </c>
      <c r="M202" s="486"/>
      <c r="N202" s="479"/>
      <c r="O202" s="790"/>
      <c r="P202" s="512">
        <f>SUM(H202:$N202)</f>
        <v>273</v>
      </c>
      <c r="Q202" s="739">
        <f t="shared" si="28"/>
        <v>30</v>
      </c>
      <c r="R202" s="103"/>
      <c r="S202" s="49" t="str">
        <f t="shared" si="29"/>
        <v>NO</v>
      </c>
      <c r="T202" s="69">
        <f t="shared" si="30"/>
      </c>
      <c r="U202" s="666" t="str">
        <f t="shared" si="16"/>
        <v> </v>
      </c>
    </row>
    <row r="203" spans="2:21" ht="15.75" customHeight="1">
      <c r="B203" s="945" t="s">
        <v>112</v>
      </c>
      <c r="C203" s="694">
        <v>1291</v>
      </c>
      <c r="D203" s="695" t="s">
        <v>83</v>
      </c>
      <c r="E203" s="150" t="s">
        <v>43</v>
      </c>
      <c r="F203" s="385" t="s">
        <v>7</v>
      </c>
      <c r="G203" s="147"/>
      <c r="H203" s="311">
        <v>20</v>
      </c>
      <c r="I203" s="311">
        <v>60</v>
      </c>
      <c r="J203" s="311">
        <v>153</v>
      </c>
      <c r="K203" s="311">
        <v>40</v>
      </c>
      <c r="L203" s="311"/>
      <c r="M203" s="486"/>
      <c r="N203" s="479"/>
      <c r="O203" s="790"/>
      <c r="P203" s="512">
        <f>SUM(H203:$N203)</f>
        <v>273</v>
      </c>
      <c r="Q203" s="739">
        <f t="shared" si="28"/>
        <v>30</v>
      </c>
      <c r="R203" s="103"/>
      <c r="S203" s="49" t="str">
        <f t="shared" si="29"/>
        <v>NO</v>
      </c>
      <c r="T203" s="69">
        <f t="shared" si="30"/>
      </c>
      <c r="U203" s="666" t="str">
        <f>IF(P203=0," ",IF(Q203&lt;&gt;30,"ERROR!"," "))</f>
        <v> </v>
      </c>
    </row>
    <row r="204" spans="2:21" ht="15.75" customHeight="1">
      <c r="B204" s="945" t="s">
        <v>112</v>
      </c>
      <c r="C204" s="718">
        <v>1809</v>
      </c>
      <c r="D204" s="697" t="s">
        <v>285</v>
      </c>
      <c r="E204" s="698" t="s">
        <v>46</v>
      </c>
      <c r="F204" s="385" t="s">
        <v>7</v>
      </c>
      <c r="G204" s="150"/>
      <c r="H204" s="311">
        <v>10</v>
      </c>
      <c r="I204" s="311">
        <v>100</v>
      </c>
      <c r="J204" s="311">
        <v>117</v>
      </c>
      <c r="K204" s="311">
        <v>32</v>
      </c>
      <c r="L204" s="311">
        <v>14</v>
      </c>
      <c r="M204" s="486"/>
      <c r="N204" s="479"/>
      <c r="O204" s="790"/>
      <c r="P204" s="512">
        <f>SUM(H204:$N204)</f>
        <v>273</v>
      </c>
      <c r="Q204" s="739">
        <f t="shared" si="28"/>
        <v>30</v>
      </c>
      <c r="R204" s="103"/>
      <c r="S204" s="49" t="str">
        <f t="shared" si="29"/>
        <v>NO</v>
      </c>
      <c r="T204" s="69">
        <f t="shared" si="30"/>
      </c>
      <c r="U204" s="666" t="str">
        <f t="shared" si="16"/>
        <v> </v>
      </c>
    </row>
    <row r="205" spans="2:21" ht="15.75" customHeight="1">
      <c r="B205" s="945" t="s">
        <v>112</v>
      </c>
      <c r="C205" s="275">
        <v>1143</v>
      </c>
      <c r="D205" s="697" t="s">
        <v>260</v>
      </c>
      <c r="E205" s="698" t="s">
        <v>46</v>
      </c>
      <c r="F205" s="385" t="s">
        <v>7</v>
      </c>
      <c r="G205" s="147"/>
      <c r="H205" s="311">
        <v>40</v>
      </c>
      <c r="I205" s="311">
        <v>60</v>
      </c>
      <c r="J205" s="311">
        <v>108</v>
      </c>
      <c r="K205" s="311">
        <v>56</v>
      </c>
      <c r="L205" s="311">
        <v>7</v>
      </c>
      <c r="M205" s="486"/>
      <c r="N205" s="479"/>
      <c r="O205" s="790"/>
      <c r="P205" s="512">
        <f>SUM(H205:$N205)</f>
        <v>271</v>
      </c>
      <c r="Q205" s="739">
        <f t="shared" si="28"/>
        <v>30</v>
      </c>
      <c r="R205" s="103"/>
      <c r="S205" s="49" t="str">
        <f t="shared" si="29"/>
        <v>NO</v>
      </c>
      <c r="T205" s="69">
        <f t="shared" si="30"/>
      </c>
      <c r="U205" s="666" t="str">
        <f t="shared" si="16"/>
        <v> </v>
      </c>
    </row>
    <row r="206" spans="2:21" ht="15.75" customHeight="1">
      <c r="B206" s="945" t="s">
        <v>112</v>
      </c>
      <c r="C206" s="694">
        <v>1784</v>
      </c>
      <c r="D206" s="695" t="s">
        <v>405</v>
      </c>
      <c r="E206" s="146" t="s">
        <v>48</v>
      </c>
      <c r="F206" s="385" t="s">
        <v>7</v>
      </c>
      <c r="G206" s="147"/>
      <c r="H206" s="311">
        <v>50</v>
      </c>
      <c r="I206" s="311">
        <v>50</v>
      </c>
      <c r="J206" s="311">
        <v>99</v>
      </c>
      <c r="K206" s="311">
        <v>64</v>
      </c>
      <c r="L206" s="311">
        <v>7</v>
      </c>
      <c r="M206" s="486"/>
      <c r="N206" s="479"/>
      <c r="O206" s="790"/>
      <c r="P206" s="512">
        <f>SUM(H206:$N206)</f>
        <v>270</v>
      </c>
      <c r="Q206" s="739">
        <f t="shared" si="28"/>
        <v>30</v>
      </c>
      <c r="R206" s="103"/>
      <c r="S206" s="49" t="str">
        <f t="shared" si="29"/>
        <v>NO</v>
      </c>
      <c r="T206" s="69">
        <f t="shared" si="30"/>
      </c>
      <c r="U206" s="666" t="str">
        <f t="shared" si="16"/>
        <v> </v>
      </c>
    </row>
    <row r="207" spans="2:21" ht="15.75" customHeight="1">
      <c r="B207" s="945" t="s">
        <v>112</v>
      </c>
      <c r="C207" s="574">
        <v>706</v>
      </c>
      <c r="D207" s="696" t="s">
        <v>387</v>
      </c>
      <c r="E207" s="698" t="s">
        <v>43</v>
      </c>
      <c r="F207" s="407" t="s">
        <v>7</v>
      </c>
      <c r="G207" s="147"/>
      <c r="H207" s="311">
        <v>20</v>
      </c>
      <c r="I207" s="311">
        <v>70</v>
      </c>
      <c r="J207" s="311">
        <v>144</v>
      </c>
      <c r="K207" s="311">
        <v>16</v>
      </c>
      <c r="L207" s="311">
        <v>7</v>
      </c>
      <c r="M207" s="486">
        <v>12</v>
      </c>
      <c r="N207" s="479"/>
      <c r="O207" s="790"/>
      <c r="P207" s="512">
        <f>SUM(H207:$N207)</f>
        <v>269</v>
      </c>
      <c r="Q207" s="739">
        <f t="shared" si="28"/>
        <v>30</v>
      </c>
      <c r="R207" s="103"/>
      <c r="S207" s="49" t="str">
        <f t="shared" si="29"/>
        <v>NO</v>
      </c>
      <c r="T207" s="69">
        <f t="shared" si="30"/>
      </c>
      <c r="U207" s="666" t="str">
        <f t="shared" si="16"/>
        <v> </v>
      </c>
    </row>
    <row r="208" spans="2:21" ht="15.75" customHeight="1">
      <c r="B208" s="945" t="s">
        <v>112</v>
      </c>
      <c r="C208" s="275">
        <v>1327</v>
      </c>
      <c r="D208" s="697" t="s">
        <v>269</v>
      </c>
      <c r="E208" s="698" t="s">
        <v>46</v>
      </c>
      <c r="F208" s="385" t="s">
        <v>7</v>
      </c>
      <c r="G208" s="147"/>
      <c r="H208" s="311">
        <v>20</v>
      </c>
      <c r="I208" s="311">
        <v>110</v>
      </c>
      <c r="J208" s="311">
        <v>90</v>
      </c>
      <c r="K208" s="311">
        <v>48</v>
      </c>
      <c r="L208" s="311"/>
      <c r="M208" s="486"/>
      <c r="N208" s="479"/>
      <c r="O208" s="790">
        <v>1</v>
      </c>
      <c r="P208" s="512">
        <f>SUM(H208:$N208)</f>
        <v>268</v>
      </c>
      <c r="Q208" s="739">
        <f>(H208/10)+(I208/10)+(J208/9)+(K208/8)+(L208/7)+(M208/6)+(N208/5)+O208</f>
        <v>30</v>
      </c>
      <c r="R208" s="103"/>
      <c r="S208" s="49" t="str">
        <f>IF(P208&gt;279,"Yes","NO")</f>
        <v>NO</v>
      </c>
      <c r="T208" s="69">
        <f>IF(S208="yes","S","")</f>
      </c>
      <c r="U208" s="666" t="str">
        <f>IF(P208=0," ",IF(Q208&lt;&gt;30,"ERROR!"," "))</f>
        <v> </v>
      </c>
    </row>
    <row r="209" spans="2:21" ht="15.75" customHeight="1">
      <c r="B209" s="945" t="s">
        <v>112</v>
      </c>
      <c r="C209" s="694">
        <v>1274</v>
      </c>
      <c r="D209" s="695" t="s">
        <v>232</v>
      </c>
      <c r="E209" s="150" t="s">
        <v>42</v>
      </c>
      <c r="F209" s="385" t="s">
        <v>7</v>
      </c>
      <c r="G209" s="147"/>
      <c r="H209" s="311">
        <v>20</v>
      </c>
      <c r="I209" s="311">
        <v>100</v>
      </c>
      <c r="J209" s="311">
        <v>72</v>
      </c>
      <c r="K209" s="311">
        <v>56</v>
      </c>
      <c r="L209" s="311">
        <v>14</v>
      </c>
      <c r="M209" s="486">
        <v>6</v>
      </c>
      <c r="N209" s="479"/>
      <c r="O209" s="790"/>
      <c r="P209" s="512">
        <f>SUM(H209:$N209)</f>
        <v>268</v>
      </c>
      <c r="Q209" s="739">
        <f t="shared" si="28"/>
        <v>30</v>
      </c>
      <c r="R209" s="103"/>
      <c r="S209" s="49" t="str">
        <f t="shared" si="29"/>
        <v>NO</v>
      </c>
      <c r="T209" s="69">
        <f t="shared" si="30"/>
      </c>
      <c r="U209" s="666" t="str">
        <f t="shared" si="16"/>
        <v> </v>
      </c>
    </row>
    <row r="210" spans="2:21" ht="15.75" customHeight="1">
      <c r="B210" s="945" t="s">
        <v>112</v>
      </c>
      <c r="C210" s="694">
        <v>1372</v>
      </c>
      <c r="D210" s="695" t="s">
        <v>91</v>
      </c>
      <c r="E210" s="150" t="s">
        <v>43</v>
      </c>
      <c r="F210" s="385" t="s">
        <v>7</v>
      </c>
      <c r="G210" s="147"/>
      <c r="H210" s="311">
        <v>30</v>
      </c>
      <c r="I210" s="311">
        <v>70</v>
      </c>
      <c r="J210" s="311">
        <v>99</v>
      </c>
      <c r="K210" s="311">
        <v>40</v>
      </c>
      <c r="L210" s="311">
        <v>21</v>
      </c>
      <c r="M210" s="486">
        <v>6</v>
      </c>
      <c r="N210" s="479"/>
      <c r="O210" s="790"/>
      <c r="P210" s="512">
        <f>SUM(H210:$N210)</f>
        <v>266</v>
      </c>
      <c r="Q210" s="739">
        <f t="shared" si="28"/>
        <v>30</v>
      </c>
      <c r="R210" s="103"/>
      <c r="S210" s="49" t="str">
        <f t="shared" si="29"/>
        <v>NO</v>
      </c>
      <c r="T210" s="69">
        <f t="shared" si="30"/>
      </c>
      <c r="U210" s="666" t="str">
        <f>IF(P210=0," ",IF(Q210&lt;&gt;30,"ERROR!"," "))</f>
        <v> </v>
      </c>
    </row>
    <row r="211" spans="2:21" ht="15.75" customHeight="1">
      <c r="B211" s="945" t="s">
        <v>112</v>
      </c>
      <c r="C211" s="275">
        <v>2786</v>
      </c>
      <c r="D211" s="697" t="s">
        <v>198</v>
      </c>
      <c r="E211" s="698" t="s">
        <v>51</v>
      </c>
      <c r="F211" s="385" t="s">
        <v>7</v>
      </c>
      <c r="G211" s="147"/>
      <c r="H211" s="311">
        <v>50</v>
      </c>
      <c r="I211" s="311">
        <v>90</v>
      </c>
      <c r="J211" s="311">
        <v>72</v>
      </c>
      <c r="K211" s="311">
        <v>40</v>
      </c>
      <c r="L211" s="311">
        <v>7</v>
      </c>
      <c r="M211" s="486">
        <v>6</v>
      </c>
      <c r="N211" s="479"/>
      <c r="O211" s="790">
        <v>1</v>
      </c>
      <c r="P211" s="512">
        <f>SUM(H211:$N211)</f>
        <v>265</v>
      </c>
      <c r="Q211" s="739">
        <f>(H211/10)+(I211/10)+(J211/9)+(K211/8)+(L211/7)+(M211/6)+(N211/5)+O211</f>
        <v>30</v>
      </c>
      <c r="R211" s="103"/>
      <c r="S211" s="49" t="str">
        <f>IF(P211&gt;279,"Yes","NO")</f>
        <v>NO</v>
      </c>
      <c r="T211" s="69">
        <f>IF(S211="yes","S","")</f>
      </c>
      <c r="U211" s="666" t="str">
        <f>IF(P211=0," ",IF(Q211&lt;&gt;30,"ERROR!"," "))</f>
        <v> </v>
      </c>
    </row>
    <row r="212" spans="2:21" ht="15.75" customHeight="1">
      <c r="B212" s="945" t="s">
        <v>112</v>
      </c>
      <c r="C212" s="275">
        <v>1051</v>
      </c>
      <c r="D212" s="697" t="s">
        <v>268</v>
      </c>
      <c r="E212" s="698" t="s">
        <v>46</v>
      </c>
      <c r="F212" s="385" t="s">
        <v>7</v>
      </c>
      <c r="G212" s="147"/>
      <c r="H212" s="311">
        <v>30</v>
      </c>
      <c r="I212" s="311">
        <v>50</v>
      </c>
      <c r="J212" s="311">
        <v>99</v>
      </c>
      <c r="K212" s="311">
        <v>72</v>
      </c>
      <c r="L212" s="311">
        <v>14</v>
      </c>
      <c r="M212" s="486"/>
      <c r="N212" s="479"/>
      <c r="O212" s="790"/>
      <c r="P212" s="512">
        <f>SUM(H212:$N212)</f>
        <v>265</v>
      </c>
      <c r="Q212" s="739">
        <f>(H212/10)+(I212/10)+(J212/9)+(K212/8)+(L212/7)+(M212/6)+(N212/5)+O212</f>
        <v>30</v>
      </c>
      <c r="R212" s="103"/>
      <c r="S212" s="49" t="str">
        <f>IF(P212&gt;279,"Yes","NO")</f>
        <v>NO</v>
      </c>
      <c r="T212" s="69">
        <f>IF(S212="yes","S","")</f>
      </c>
      <c r="U212" s="666" t="str">
        <f>IF(P212=0," ",IF(Q212&lt;&gt;30,"ERROR!"," "))</f>
        <v> </v>
      </c>
    </row>
    <row r="213" spans="2:21" ht="15.75" customHeight="1">
      <c r="B213" s="945" t="s">
        <v>112</v>
      </c>
      <c r="C213" s="275">
        <v>1036</v>
      </c>
      <c r="D213" s="697" t="s">
        <v>372</v>
      </c>
      <c r="E213" s="698" t="s">
        <v>46</v>
      </c>
      <c r="F213" s="385" t="s">
        <v>7</v>
      </c>
      <c r="G213" s="147"/>
      <c r="H213" s="311">
        <v>20</v>
      </c>
      <c r="I213" s="311">
        <v>40</v>
      </c>
      <c r="J213" s="311">
        <v>135</v>
      </c>
      <c r="K213" s="311">
        <v>56</v>
      </c>
      <c r="L213" s="311">
        <v>14</v>
      </c>
      <c r="M213" s="486"/>
      <c r="N213" s="479"/>
      <c r="O213" s="790"/>
      <c r="P213" s="512">
        <f>SUM(H213:$N213)</f>
        <v>265</v>
      </c>
      <c r="Q213" s="739">
        <f t="shared" si="28"/>
        <v>30</v>
      </c>
      <c r="R213" s="103"/>
      <c r="S213" s="49" t="str">
        <f t="shared" si="29"/>
        <v>NO</v>
      </c>
      <c r="T213" s="69">
        <f t="shared" si="30"/>
      </c>
      <c r="U213" s="666" t="str">
        <f aca="true" t="shared" si="31" ref="U213:U285">IF(P213=0," ",IF(Q213&lt;&gt;30,"ERROR!"," "))</f>
        <v> </v>
      </c>
    </row>
    <row r="214" spans="2:21" ht="15.75" customHeight="1">
      <c r="B214" s="945" t="s">
        <v>112</v>
      </c>
      <c r="C214" s="275">
        <v>1726</v>
      </c>
      <c r="D214" s="697" t="s">
        <v>259</v>
      </c>
      <c r="E214" s="698" t="s">
        <v>51</v>
      </c>
      <c r="F214" s="385" t="s">
        <v>7</v>
      </c>
      <c r="G214" s="147"/>
      <c r="H214" s="311">
        <v>10</v>
      </c>
      <c r="I214" s="311">
        <v>70</v>
      </c>
      <c r="J214" s="311">
        <v>99</v>
      </c>
      <c r="K214" s="311">
        <v>72</v>
      </c>
      <c r="L214" s="311">
        <v>14</v>
      </c>
      <c r="M214" s="486"/>
      <c r="N214" s="479"/>
      <c r="O214" s="790"/>
      <c r="P214" s="512">
        <f>SUM(H214:$N214)</f>
        <v>265</v>
      </c>
      <c r="Q214" s="739">
        <f t="shared" si="28"/>
        <v>30</v>
      </c>
      <c r="R214" s="103"/>
      <c r="S214" s="49" t="str">
        <f t="shared" si="29"/>
        <v>NO</v>
      </c>
      <c r="T214" s="69">
        <f t="shared" si="30"/>
      </c>
      <c r="U214" s="666" t="str">
        <f t="shared" si="31"/>
        <v> </v>
      </c>
    </row>
    <row r="215" spans="2:21" ht="15.75" customHeight="1">
      <c r="B215" s="945" t="s">
        <v>112</v>
      </c>
      <c r="C215" s="694">
        <v>1799</v>
      </c>
      <c r="D215" s="695" t="s">
        <v>384</v>
      </c>
      <c r="E215" s="150" t="s">
        <v>48</v>
      </c>
      <c r="F215" s="385" t="s">
        <v>7</v>
      </c>
      <c r="G215" s="147"/>
      <c r="H215" s="311">
        <v>10</v>
      </c>
      <c r="I215" s="311">
        <v>50</v>
      </c>
      <c r="J215" s="311">
        <v>117</v>
      </c>
      <c r="K215" s="311">
        <v>64</v>
      </c>
      <c r="L215" s="311">
        <v>21</v>
      </c>
      <c r="M215" s="486"/>
      <c r="N215" s="479"/>
      <c r="O215" s="790"/>
      <c r="P215" s="512">
        <f>SUM(H215:$N215)</f>
        <v>262</v>
      </c>
      <c r="Q215" s="739">
        <f t="shared" si="28"/>
        <v>30</v>
      </c>
      <c r="R215" s="103"/>
      <c r="S215" s="49" t="str">
        <f t="shared" si="29"/>
        <v>NO</v>
      </c>
      <c r="T215" s="69">
        <f t="shared" si="30"/>
      </c>
      <c r="U215" s="666" t="str">
        <f>IF(P215=0," ",IF(Q215&lt;&gt;30,"ERROR!"," "))</f>
        <v> </v>
      </c>
    </row>
    <row r="216" spans="2:21" ht="15.75" customHeight="1">
      <c r="B216" s="945" t="s">
        <v>112</v>
      </c>
      <c r="C216" s="275">
        <v>641</v>
      </c>
      <c r="D216" s="699" t="s">
        <v>334</v>
      </c>
      <c r="E216" s="700" t="s">
        <v>51</v>
      </c>
      <c r="F216" s="387" t="s">
        <v>7</v>
      </c>
      <c r="G216" s="147"/>
      <c r="H216" s="311">
        <v>30</v>
      </c>
      <c r="I216" s="311">
        <v>70</v>
      </c>
      <c r="J216" s="311">
        <v>72</v>
      </c>
      <c r="K216" s="311">
        <v>56</v>
      </c>
      <c r="L216" s="311">
        <v>21</v>
      </c>
      <c r="M216" s="486">
        <v>12</v>
      </c>
      <c r="N216" s="479"/>
      <c r="O216" s="790"/>
      <c r="P216" s="512">
        <f>SUM(H216:$N216)</f>
        <v>261</v>
      </c>
      <c r="Q216" s="739">
        <f t="shared" si="28"/>
        <v>30</v>
      </c>
      <c r="R216" s="103"/>
      <c r="S216" s="49" t="str">
        <f t="shared" si="29"/>
        <v>NO</v>
      </c>
      <c r="T216" s="69">
        <f t="shared" si="30"/>
      </c>
      <c r="U216" s="666" t="str">
        <f>IF(P216=0," ",IF(Q216&lt;&gt;30,"ERROR!"," "))</f>
        <v> </v>
      </c>
    </row>
    <row r="217" spans="2:21" ht="15.75" customHeight="1">
      <c r="B217" s="945" t="s">
        <v>112</v>
      </c>
      <c r="C217" s="694">
        <v>1476</v>
      </c>
      <c r="D217" s="714" t="s">
        <v>194</v>
      </c>
      <c r="E217" s="147" t="s">
        <v>43</v>
      </c>
      <c r="F217" s="387" t="s">
        <v>7</v>
      </c>
      <c r="G217" s="147"/>
      <c r="H217" s="311">
        <v>20</v>
      </c>
      <c r="I217" s="311">
        <v>100</v>
      </c>
      <c r="J217" s="311">
        <v>72</v>
      </c>
      <c r="K217" s="311">
        <v>40</v>
      </c>
      <c r="L217" s="311">
        <v>21</v>
      </c>
      <c r="M217" s="486">
        <v>6</v>
      </c>
      <c r="N217" s="479"/>
      <c r="O217" s="790">
        <v>1</v>
      </c>
      <c r="P217" s="512">
        <f>SUM(H217:$N217)</f>
        <v>259</v>
      </c>
      <c r="Q217" s="739">
        <f t="shared" si="28"/>
        <v>30</v>
      </c>
      <c r="R217" s="103"/>
      <c r="S217" s="49" t="str">
        <f t="shared" si="29"/>
        <v>NO</v>
      </c>
      <c r="T217" s="69">
        <f t="shared" si="30"/>
      </c>
      <c r="U217" s="666" t="str">
        <f t="shared" si="31"/>
        <v> </v>
      </c>
    </row>
    <row r="218" spans="2:21" ht="15.75" customHeight="1">
      <c r="B218" s="945" t="s">
        <v>112</v>
      </c>
      <c r="C218" s="275">
        <v>1845</v>
      </c>
      <c r="D218" s="699" t="s">
        <v>378</v>
      </c>
      <c r="E218" s="700" t="s">
        <v>46</v>
      </c>
      <c r="F218" s="402" t="s">
        <v>7</v>
      </c>
      <c r="G218" s="147"/>
      <c r="H218" s="311">
        <v>0</v>
      </c>
      <c r="I218" s="311">
        <v>80</v>
      </c>
      <c r="J218" s="311">
        <v>90</v>
      </c>
      <c r="K218" s="311">
        <v>48</v>
      </c>
      <c r="L218" s="311">
        <v>35</v>
      </c>
      <c r="M218" s="486">
        <v>6</v>
      </c>
      <c r="N218" s="479"/>
      <c r="O218" s="790"/>
      <c r="P218" s="512">
        <f>SUM(H218:$N218)</f>
        <v>259</v>
      </c>
      <c r="Q218" s="739">
        <f t="shared" si="28"/>
        <v>30</v>
      </c>
      <c r="R218" s="103"/>
      <c r="S218" s="49" t="str">
        <f t="shared" si="29"/>
        <v>NO</v>
      </c>
      <c r="T218" s="69">
        <f t="shared" si="30"/>
      </c>
      <c r="U218" s="666" t="str">
        <f t="shared" si="31"/>
        <v> </v>
      </c>
    </row>
    <row r="219" spans="2:21" ht="15.75" customHeight="1">
      <c r="B219" s="945" t="s">
        <v>112</v>
      </c>
      <c r="C219" s="275">
        <v>1289</v>
      </c>
      <c r="D219" s="697" t="s">
        <v>407</v>
      </c>
      <c r="E219" s="150" t="s">
        <v>43</v>
      </c>
      <c r="F219" s="385" t="s">
        <v>7</v>
      </c>
      <c r="G219" s="147"/>
      <c r="H219" s="311">
        <v>0</v>
      </c>
      <c r="I219" s="311">
        <v>60</v>
      </c>
      <c r="J219" s="311">
        <v>81</v>
      </c>
      <c r="K219" s="311">
        <v>96</v>
      </c>
      <c r="L219" s="311">
        <v>21</v>
      </c>
      <c r="M219" s="486"/>
      <c r="N219" s="479"/>
      <c r="O219" s="790"/>
      <c r="P219" s="512">
        <f>SUM(H219:$N219)</f>
        <v>258</v>
      </c>
      <c r="Q219" s="739">
        <f t="shared" si="28"/>
        <v>30</v>
      </c>
      <c r="R219" s="103"/>
      <c r="S219" s="49" t="str">
        <f t="shared" si="29"/>
        <v>NO</v>
      </c>
      <c r="T219" s="69">
        <f t="shared" si="30"/>
      </c>
      <c r="U219" s="666" t="str">
        <f t="shared" si="31"/>
        <v> </v>
      </c>
    </row>
    <row r="220" spans="2:21" ht="15.75" customHeight="1">
      <c r="B220" s="945" t="s">
        <v>112</v>
      </c>
      <c r="C220" s="275">
        <v>2491</v>
      </c>
      <c r="D220" s="697" t="s">
        <v>360</v>
      </c>
      <c r="E220" s="698" t="s">
        <v>43</v>
      </c>
      <c r="F220" s="385" t="s">
        <v>7</v>
      </c>
      <c r="G220" s="147"/>
      <c r="H220" s="311">
        <v>10</v>
      </c>
      <c r="I220" s="311">
        <v>60</v>
      </c>
      <c r="J220" s="311">
        <v>90</v>
      </c>
      <c r="K220" s="311">
        <v>56</v>
      </c>
      <c r="L220" s="311">
        <v>21</v>
      </c>
      <c r="M220" s="486">
        <v>18</v>
      </c>
      <c r="N220" s="479"/>
      <c r="O220" s="790"/>
      <c r="P220" s="512">
        <f>SUM(H220:$N220)</f>
        <v>255</v>
      </c>
      <c r="Q220" s="739">
        <f t="shared" si="28"/>
        <v>30</v>
      </c>
      <c r="R220" s="103"/>
      <c r="S220" s="49" t="str">
        <f t="shared" si="29"/>
        <v>NO</v>
      </c>
      <c r="T220" s="69">
        <f t="shared" si="30"/>
      </c>
      <c r="U220" s="666" t="str">
        <f>IF(P220=0," ",IF(Q220&lt;&gt;30,"ERROR!"," "))</f>
        <v> </v>
      </c>
    </row>
    <row r="221" spans="2:21" ht="15.75" customHeight="1">
      <c r="B221" s="945" t="s">
        <v>112</v>
      </c>
      <c r="C221" s="694">
        <v>1325</v>
      </c>
      <c r="D221" s="695" t="s">
        <v>266</v>
      </c>
      <c r="E221" s="150" t="s">
        <v>46</v>
      </c>
      <c r="F221" s="385" t="s">
        <v>7</v>
      </c>
      <c r="G221" s="147"/>
      <c r="H221" s="311">
        <v>10</v>
      </c>
      <c r="I221" s="311">
        <v>20</v>
      </c>
      <c r="J221" s="311">
        <v>99</v>
      </c>
      <c r="K221" s="311">
        <v>88</v>
      </c>
      <c r="L221" s="311">
        <v>28</v>
      </c>
      <c r="M221" s="486">
        <v>6</v>
      </c>
      <c r="N221" s="479"/>
      <c r="O221" s="790"/>
      <c r="P221" s="512">
        <f>SUM(H221:$N221)</f>
        <v>251</v>
      </c>
      <c r="Q221" s="739">
        <f t="shared" si="28"/>
        <v>30</v>
      </c>
      <c r="R221" s="103"/>
      <c r="S221" s="49" t="str">
        <f t="shared" si="29"/>
        <v>NO</v>
      </c>
      <c r="T221" s="69">
        <f t="shared" si="30"/>
      </c>
      <c r="U221" s="666" t="str">
        <f t="shared" si="31"/>
        <v> </v>
      </c>
    </row>
    <row r="222" spans="2:21" ht="15.75" customHeight="1">
      <c r="B222" s="945" t="s">
        <v>112</v>
      </c>
      <c r="C222" s="275">
        <v>1844</v>
      </c>
      <c r="D222" s="697" t="s">
        <v>396</v>
      </c>
      <c r="E222" s="698" t="s">
        <v>46</v>
      </c>
      <c r="F222" s="385" t="s">
        <v>7</v>
      </c>
      <c r="G222" s="147"/>
      <c r="H222" s="311">
        <v>10</v>
      </c>
      <c r="I222" s="311">
        <v>60</v>
      </c>
      <c r="J222" s="311">
        <v>99</v>
      </c>
      <c r="K222" s="311">
        <v>48</v>
      </c>
      <c r="L222" s="311">
        <v>21</v>
      </c>
      <c r="M222" s="486">
        <v>12</v>
      </c>
      <c r="N222" s="479"/>
      <c r="O222" s="790">
        <v>1</v>
      </c>
      <c r="P222" s="512">
        <f>SUM(H222:$N222)</f>
        <v>250</v>
      </c>
      <c r="Q222" s="739">
        <f>(H222/10)+(I222/10)+(J222/9)+(K222/8)+(L222/7)+(M222/6)+(N222/5)+O222</f>
        <v>30</v>
      </c>
      <c r="R222" s="103"/>
      <c r="S222" s="49" t="str">
        <f>IF(P222&gt;279,"Yes","NO")</f>
        <v>NO</v>
      </c>
      <c r="T222" s="69">
        <f>IF(S222="yes","S","")</f>
      </c>
      <c r="U222" s="666" t="str">
        <f>IF(P222=0," ",IF(Q222&lt;&gt;30,"ERROR!"," "))</f>
        <v> </v>
      </c>
    </row>
    <row r="223" spans="2:21" ht="15.75" customHeight="1">
      <c r="B223" s="945" t="s">
        <v>112</v>
      </c>
      <c r="C223" s="275">
        <v>1435</v>
      </c>
      <c r="D223" s="697" t="s">
        <v>84</v>
      </c>
      <c r="E223" s="150" t="s">
        <v>51</v>
      </c>
      <c r="F223" s="385" t="s">
        <v>7</v>
      </c>
      <c r="G223" s="147"/>
      <c r="H223" s="311">
        <v>10</v>
      </c>
      <c r="I223" s="311">
        <v>20</v>
      </c>
      <c r="J223" s="311">
        <v>99</v>
      </c>
      <c r="K223" s="311">
        <v>88</v>
      </c>
      <c r="L223" s="311">
        <v>28</v>
      </c>
      <c r="M223" s="486">
        <v>0</v>
      </c>
      <c r="N223" s="479">
        <v>5</v>
      </c>
      <c r="O223" s="790"/>
      <c r="P223" s="512">
        <f>SUM(H223:$N223)</f>
        <v>250</v>
      </c>
      <c r="Q223" s="739">
        <f t="shared" si="28"/>
        <v>30</v>
      </c>
      <c r="R223" s="103"/>
      <c r="S223" s="49" t="str">
        <f t="shared" si="29"/>
        <v>NO</v>
      </c>
      <c r="T223" s="69">
        <f t="shared" si="30"/>
      </c>
      <c r="U223" s="666" t="str">
        <f t="shared" si="31"/>
        <v> </v>
      </c>
    </row>
    <row r="224" spans="2:21" ht="15.75" customHeight="1">
      <c r="B224" s="945" t="s">
        <v>112</v>
      </c>
      <c r="C224" s="275">
        <v>1118</v>
      </c>
      <c r="D224" s="697" t="s">
        <v>362</v>
      </c>
      <c r="E224" s="698" t="s">
        <v>50</v>
      </c>
      <c r="F224" s="385" t="s">
        <v>7</v>
      </c>
      <c r="G224" s="147"/>
      <c r="H224" s="311">
        <v>20</v>
      </c>
      <c r="I224" s="311">
        <v>50</v>
      </c>
      <c r="J224" s="311">
        <v>99</v>
      </c>
      <c r="K224" s="311">
        <v>40</v>
      </c>
      <c r="L224" s="311">
        <v>21</v>
      </c>
      <c r="M224" s="486">
        <v>18</v>
      </c>
      <c r="N224" s="479"/>
      <c r="O224" s="790">
        <v>1</v>
      </c>
      <c r="P224" s="512">
        <f>SUM(H224:$N224)</f>
        <v>248</v>
      </c>
      <c r="Q224" s="739">
        <f t="shared" si="28"/>
        <v>30</v>
      </c>
      <c r="R224" s="103"/>
      <c r="S224" s="49" t="str">
        <f t="shared" si="29"/>
        <v>NO</v>
      </c>
      <c r="T224" s="69">
        <f t="shared" si="30"/>
      </c>
      <c r="U224" s="666" t="str">
        <f>IF(P224=0," ",IF(Q224&lt;&gt;30,"ERROR!"," "))</f>
        <v> </v>
      </c>
    </row>
    <row r="225" spans="2:21" ht="15.75" customHeight="1">
      <c r="B225" s="945" t="s">
        <v>112</v>
      </c>
      <c r="C225" s="694">
        <v>1264</v>
      </c>
      <c r="D225" s="695" t="s">
        <v>303</v>
      </c>
      <c r="E225" s="150" t="s">
        <v>43</v>
      </c>
      <c r="F225" s="385" t="s">
        <v>7</v>
      </c>
      <c r="G225" s="147"/>
      <c r="H225" s="311">
        <v>0</v>
      </c>
      <c r="I225" s="311">
        <v>70</v>
      </c>
      <c r="J225" s="311">
        <v>72</v>
      </c>
      <c r="K225" s="311">
        <v>32</v>
      </c>
      <c r="L225" s="311">
        <v>49</v>
      </c>
      <c r="M225" s="486">
        <v>18</v>
      </c>
      <c r="N225" s="479">
        <v>5</v>
      </c>
      <c r="O225" s="790"/>
      <c r="P225" s="512">
        <f>SUM(H225:$N225)</f>
        <v>246</v>
      </c>
      <c r="Q225" s="739">
        <f t="shared" si="28"/>
        <v>30</v>
      </c>
      <c r="R225" s="103"/>
      <c r="S225" s="49" t="str">
        <f t="shared" si="29"/>
        <v>NO</v>
      </c>
      <c r="T225" s="69">
        <f t="shared" si="30"/>
      </c>
      <c r="U225" s="666" t="str">
        <f t="shared" si="31"/>
        <v> </v>
      </c>
    </row>
    <row r="226" spans="2:21" ht="15.75" customHeight="1">
      <c r="B226" s="945" t="s">
        <v>112</v>
      </c>
      <c r="C226" s="275">
        <v>1050</v>
      </c>
      <c r="D226" s="697" t="s">
        <v>364</v>
      </c>
      <c r="E226" s="698" t="s">
        <v>46</v>
      </c>
      <c r="F226" s="385" t="s">
        <v>7</v>
      </c>
      <c r="G226" s="147"/>
      <c r="H226" s="311">
        <v>0</v>
      </c>
      <c r="I226" s="311">
        <v>50</v>
      </c>
      <c r="J226" s="311">
        <v>90</v>
      </c>
      <c r="K226" s="311">
        <v>72</v>
      </c>
      <c r="L226" s="311">
        <v>21</v>
      </c>
      <c r="M226" s="486">
        <v>12</v>
      </c>
      <c r="N226" s="479"/>
      <c r="O226" s="790">
        <v>1</v>
      </c>
      <c r="P226" s="512">
        <f>SUM(H226:$N226)</f>
        <v>245</v>
      </c>
      <c r="Q226" s="739">
        <f t="shared" si="28"/>
        <v>30</v>
      </c>
      <c r="R226" s="103"/>
      <c r="S226" s="49" t="str">
        <f t="shared" si="29"/>
        <v>NO</v>
      </c>
      <c r="T226" s="69">
        <f t="shared" si="30"/>
      </c>
      <c r="U226" s="666" t="str">
        <f>IF(P226=0," ",IF(Q226&lt;&gt;30,"ERROR!"," "))</f>
        <v> </v>
      </c>
    </row>
    <row r="227" spans="2:21" ht="15.75" customHeight="1">
      <c r="B227" s="945" t="s">
        <v>112</v>
      </c>
      <c r="C227" s="275">
        <v>1395</v>
      </c>
      <c r="D227" s="697" t="s">
        <v>425</v>
      </c>
      <c r="E227" s="698" t="s">
        <v>46</v>
      </c>
      <c r="F227" s="385" t="s">
        <v>7</v>
      </c>
      <c r="G227" s="147"/>
      <c r="H227" s="311">
        <v>10</v>
      </c>
      <c r="I227" s="311">
        <v>70</v>
      </c>
      <c r="J227" s="311">
        <v>90</v>
      </c>
      <c r="K227" s="311">
        <v>32</v>
      </c>
      <c r="L227" s="311">
        <v>42</v>
      </c>
      <c r="M227" s="486"/>
      <c r="N227" s="479"/>
      <c r="O227" s="790">
        <v>2</v>
      </c>
      <c r="P227" s="512">
        <f>SUM(H227:$N227)</f>
        <v>244</v>
      </c>
      <c r="Q227" s="739">
        <f t="shared" si="28"/>
        <v>30</v>
      </c>
      <c r="R227" s="103"/>
      <c r="S227" s="49" t="str">
        <f t="shared" si="29"/>
        <v>NO</v>
      </c>
      <c r="T227" s="69">
        <f t="shared" si="30"/>
      </c>
      <c r="U227" s="666" t="str">
        <f t="shared" si="31"/>
        <v> </v>
      </c>
    </row>
    <row r="228" spans="2:21" ht="15.75" customHeight="1">
      <c r="B228" s="945" t="s">
        <v>112</v>
      </c>
      <c r="C228" s="275">
        <v>1842</v>
      </c>
      <c r="D228" s="697" t="s">
        <v>359</v>
      </c>
      <c r="E228" s="698" t="s">
        <v>50</v>
      </c>
      <c r="F228" s="408" t="s">
        <v>7</v>
      </c>
      <c r="G228" s="147"/>
      <c r="H228" s="311">
        <v>20</v>
      </c>
      <c r="I228" s="311">
        <v>40</v>
      </c>
      <c r="J228" s="311">
        <v>108</v>
      </c>
      <c r="K228" s="311">
        <v>32</v>
      </c>
      <c r="L228" s="311">
        <v>42</v>
      </c>
      <c r="M228" s="486"/>
      <c r="N228" s="479"/>
      <c r="O228" s="790">
        <v>2</v>
      </c>
      <c r="P228" s="512">
        <f>SUM(H228:$N228)</f>
        <v>242</v>
      </c>
      <c r="Q228" s="739">
        <f t="shared" si="28"/>
        <v>30</v>
      </c>
      <c r="R228" s="103"/>
      <c r="S228" s="49" t="str">
        <f t="shared" si="29"/>
        <v>NO</v>
      </c>
      <c r="T228" s="69">
        <f t="shared" si="30"/>
      </c>
      <c r="U228" s="666" t="str">
        <f t="shared" si="31"/>
        <v> </v>
      </c>
    </row>
    <row r="229" spans="2:21" ht="15.75" customHeight="1">
      <c r="B229" s="945" t="s">
        <v>112</v>
      </c>
      <c r="C229" s="275">
        <v>1326</v>
      </c>
      <c r="D229" s="697" t="s">
        <v>270</v>
      </c>
      <c r="E229" s="698" t="s">
        <v>46</v>
      </c>
      <c r="F229" s="387" t="s">
        <v>7</v>
      </c>
      <c r="G229" s="147"/>
      <c r="H229" s="311">
        <v>0</v>
      </c>
      <c r="I229" s="311">
        <v>40</v>
      </c>
      <c r="J229" s="311">
        <v>108</v>
      </c>
      <c r="K229" s="311">
        <v>24</v>
      </c>
      <c r="L229" s="311">
        <v>49</v>
      </c>
      <c r="M229" s="486">
        <v>18</v>
      </c>
      <c r="N229" s="479"/>
      <c r="O229" s="790">
        <v>1</v>
      </c>
      <c r="P229" s="512">
        <f>SUM(H229:$N229)</f>
        <v>239</v>
      </c>
      <c r="Q229" s="739">
        <f t="shared" si="28"/>
        <v>30</v>
      </c>
      <c r="R229" s="103"/>
      <c r="S229" s="49" t="str">
        <f t="shared" si="29"/>
        <v>NO</v>
      </c>
      <c r="T229" s="69">
        <f t="shared" si="30"/>
      </c>
      <c r="U229" s="666" t="str">
        <f t="shared" si="31"/>
        <v> </v>
      </c>
    </row>
    <row r="230" spans="2:21" ht="15.75" customHeight="1">
      <c r="B230" s="945" t="s">
        <v>112</v>
      </c>
      <c r="C230" s="275">
        <v>1765</v>
      </c>
      <c r="D230" s="697" t="s">
        <v>363</v>
      </c>
      <c r="E230" s="698" t="s">
        <v>46</v>
      </c>
      <c r="F230" s="387" t="s">
        <v>7</v>
      </c>
      <c r="G230" s="147"/>
      <c r="H230" s="311">
        <v>10</v>
      </c>
      <c r="I230" s="311">
        <v>80</v>
      </c>
      <c r="J230" s="311">
        <v>72</v>
      </c>
      <c r="K230" s="311">
        <v>56</v>
      </c>
      <c r="L230" s="311">
        <v>14</v>
      </c>
      <c r="M230" s="486">
        <v>6</v>
      </c>
      <c r="N230" s="479"/>
      <c r="O230" s="790">
        <v>3</v>
      </c>
      <c r="P230" s="512">
        <f>SUM(H230:$N230)</f>
        <v>238</v>
      </c>
      <c r="Q230" s="739">
        <f t="shared" si="28"/>
        <v>30</v>
      </c>
      <c r="R230" s="103"/>
      <c r="S230" s="49" t="str">
        <f t="shared" si="29"/>
        <v>NO</v>
      </c>
      <c r="T230" s="69">
        <f t="shared" si="30"/>
      </c>
      <c r="U230" s="666" t="str">
        <f t="shared" si="31"/>
        <v> </v>
      </c>
    </row>
    <row r="231" spans="2:21" ht="15.75" customHeight="1">
      <c r="B231" s="945" t="s">
        <v>112</v>
      </c>
      <c r="C231" s="275">
        <v>1628</v>
      </c>
      <c r="D231" s="697" t="s">
        <v>173</v>
      </c>
      <c r="E231" s="698" t="s">
        <v>60</v>
      </c>
      <c r="F231" s="385" t="s">
        <v>7</v>
      </c>
      <c r="G231" s="147"/>
      <c r="H231" s="311">
        <v>20</v>
      </c>
      <c r="I231" s="311">
        <v>70</v>
      </c>
      <c r="J231" s="311">
        <v>81</v>
      </c>
      <c r="K231" s="311">
        <v>24</v>
      </c>
      <c r="L231" s="311">
        <v>35</v>
      </c>
      <c r="M231" s="486">
        <v>6</v>
      </c>
      <c r="N231" s="479"/>
      <c r="O231" s="790">
        <v>3</v>
      </c>
      <c r="P231" s="512">
        <f>SUM(H231:$N231)</f>
        <v>236</v>
      </c>
      <c r="Q231" s="739">
        <f aca="true" t="shared" si="32" ref="Q231:Q262">(H231/10)+(I231/10)+(J231/9)+(K231/8)+(L231/7)+(M231/6)+(N231/5)+O231</f>
        <v>30</v>
      </c>
      <c r="R231" s="103"/>
      <c r="S231" s="49" t="str">
        <f aca="true" t="shared" si="33" ref="S231:S262">IF(P231&gt;279,"Yes","NO")</f>
        <v>NO</v>
      </c>
      <c r="T231" s="69">
        <f aca="true" t="shared" si="34" ref="T231:T262">IF(S231="yes","S","")</f>
      </c>
      <c r="U231" s="666" t="str">
        <f>IF(P231=0," ",IF(Q231&lt;&gt;30,"ERROR!"," "))</f>
        <v> </v>
      </c>
    </row>
    <row r="232" spans="2:21" ht="15.75" customHeight="1">
      <c r="B232" s="945" t="s">
        <v>112</v>
      </c>
      <c r="C232" s="275">
        <v>1615</v>
      </c>
      <c r="D232" s="697" t="s">
        <v>275</v>
      </c>
      <c r="E232" s="698" t="s">
        <v>51</v>
      </c>
      <c r="F232" s="385" t="s">
        <v>7</v>
      </c>
      <c r="G232" s="147"/>
      <c r="H232" s="311">
        <v>20</v>
      </c>
      <c r="I232" s="311">
        <v>10</v>
      </c>
      <c r="J232" s="311">
        <v>90</v>
      </c>
      <c r="K232" s="311">
        <v>48</v>
      </c>
      <c r="L232" s="311">
        <v>28</v>
      </c>
      <c r="M232" s="486">
        <v>24</v>
      </c>
      <c r="N232" s="479">
        <v>15</v>
      </c>
      <c r="O232" s="790"/>
      <c r="P232" s="512">
        <f>SUM(H232:$N232)</f>
        <v>235</v>
      </c>
      <c r="Q232" s="739">
        <f t="shared" si="32"/>
        <v>30</v>
      </c>
      <c r="R232" s="103"/>
      <c r="S232" s="49" t="str">
        <f t="shared" si="33"/>
        <v>NO</v>
      </c>
      <c r="T232" s="69">
        <f t="shared" si="34"/>
      </c>
      <c r="U232" s="666" t="str">
        <f>IF(P232=0," ",IF(Q232&lt;&gt;30,"ERROR!"," "))</f>
        <v> </v>
      </c>
    </row>
    <row r="233" spans="2:21" ht="15.75" customHeight="1">
      <c r="B233" s="945" t="s">
        <v>112</v>
      </c>
      <c r="C233" s="694">
        <v>1782</v>
      </c>
      <c r="D233" s="695" t="s">
        <v>385</v>
      </c>
      <c r="E233" s="150" t="s">
        <v>48</v>
      </c>
      <c r="F233" s="385" t="s">
        <v>7</v>
      </c>
      <c r="G233" s="147"/>
      <c r="H233" s="311">
        <v>10</v>
      </c>
      <c r="I233" s="311">
        <v>20</v>
      </c>
      <c r="J233" s="311">
        <v>90</v>
      </c>
      <c r="K233" s="311">
        <v>64</v>
      </c>
      <c r="L233" s="311">
        <v>35</v>
      </c>
      <c r="M233" s="486">
        <v>12</v>
      </c>
      <c r="N233" s="479"/>
      <c r="O233" s="790">
        <v>2</v>
      </c>
      <c r="P233" s="512">
        <f>SUM(H233:$N233)</f>
        <v>231</v>
      </c>
      <c r="Q233" s="739">
        <f t="shared" si="32"/>
        <v>30</v>
      </c>
      <c r="R233" s="103"/>
      <c r="S233" s="49" t="str">
        <f t="shared" si="33"/>
        <v>NO</v>
      </c>
      <c r="T233" s="69">
        <f t="shared" si="34"/>
      </c>
      <c r="U233" s="666" t="str">
        <f>IF(P233=0," ",IF(Q233&lt;&gt;30,"ERROR!"," "))</f>
        <v> </v>
      </c>
    </row>
    <row r="234" spans="2:21" ht="15.75" customHeight="1">
      <c r="B234" s="945" t="s">
        <v>112</v>
      </c>
      <c r="C234" s="275">
        <v>1207</v>
      </c>
      <c r="D234" s="697" t="s">
        <v>335</v>
      </c>
      <c r="E234" s="698" t="s">
        <v>51</v>
      </c>
      <c r="F234" s="385" t="s">
        <v>7</v>
      </c>
      <c r="G234" s="147"/>
      <c r="H234" s="311">
        <v>20</v>
      </c>
      <c r="I234" s="311">
        <v>0</v>
      </c>
      <c r="J234" s="311">
        <v>72</v>
      </c>
      <c r="K234" s="311">
        <v>64</v>
      </c>
      <c r="L234" s="311">
        <v>35</v>
      </c>
      <c r="M234" s="486">
        <v>36</v>
      </c>
      <c r="N234" s="479"/>
      <c r="O234" s="790">
        <v>1</v>
      </c>
      <c r="P234" s="512">
        <f>SUM(H234:$N234)</f>
        <v>227</v>
      </c>
      <c r="Q234" s="739">
        <f t="shared" si="32"/>
        <v>30</v>
      </c>
      <c r="R234" s="103"/>
      <c r="S234" s="49" t="str">
        <f t="shared" si="33"/>
        <v>NO</v>
      </c>
      <c r="T234" s="69">
        <f t="shared" si="34"/>
      </c>
      <c r="U234" s="666" t="str">
        <f t="shared" si="31"/>
        <v> </v>
      </c>
    </row>
    <row r="235" spans="2:21" ht="15.75" customHeight="1">
      <c r="B235" s="945" t="s">
        <v>112</v>
      </c>
      <c r="C235" s="694">
        <v>1328</v>
      </c>
      <c r="D235" s="697" t="s">
        <v>321</v>
      </c>
      <c r="E235" s="150" t="s">
        <v>45</v>
      </c>
      <c r="F235" s="385" t="s">
        <v>7</v>
      </c>
      <c r="G235" s="150"/>
      <c r="H235" s="311">
        <v>10</v>
      </c>
      <c r="I235" s="311">
        <v>10</v>
      </c>
      <c r="J235" s="311">
        <v>45</v>
      </c>
      <c r="K235" s="311">
        <v>80</v>
      </c>
      <c r="L235" s="311">
        <v>35</v>
      </c>
      <c r="M235" s="486">
        <v>42</v>
      </c>
      <c r="N235" s="479"/>
      <c r="O235" s="790">
        <v>1</v>
      </c>
      <c r="P235" s="512">
        <f>SUM(H235:$N235)</f>
        <v>222</v>
      </c>
      <c r="Q235" s="739">
        <f t="shared" si="32"/>
        <v>30</v>
      </c>
      <c r="R235" s="103"/>
      <c r="S235" s="49" t="str">
        <f t="shared" si="33"/>
        <v>NO</v>
      </c>
      <c r="T235" s="69">
        <f t="shared" si="34"/>
      </c>
      <c r="U235" s="666" t="str">
        <f t="shared" si="31"/>
        <v> </v>
      </c>
    </row>
    <row r="236" spans="2:21" ht="15.75" customHeight="1">
      <c r="B236" s="945" t="s">
        <v>112</v>
      </c>
      <c r="C236" s="275">
        <v>2141</v>
      </c>
      <c r="D236" s="696" t="s">
        <v>348</v>
      </c>
      <c r="E236" s="708" t="s">
        <v>46</v>
      </c>
      <c r="F236" s="408" t="s">
        <v>7</v>
      </c>
      <c r="G236" s="147"/>
      <c r="H236" s="311">
        <v>0</v>
      </c>
      <c r="I236" s="311">
        <v>60</v>
      </c>
      <c r="J236" s="311">
        <v>81</v>
      </c>
      <c r="K236" s="311">
        <v>48</v>
      </c>
      <c r="L236" s="311">
        <v>21</v>
      </c>
      <c r="M236" s="486">
        <v>12</v>
      </c>
      <c r="N236" s="479"/>
      <c r="O236" s="790">
        <v>4</v>
      </c>
      <c r="P236" s="512">
        <f>SUM(H236:$N236)</f>
        <v>222</v>
      </c>
      <c r="Q236" s="739">
        <f>(H236/10)+(I236/10)+(J236/9)+(K236/8)+(L236/7)+(M236/6)+(N236/5)+O236</f>
        <v>30</v>
      </c>
      <c r="R236" s="103"/>
      <c r="S236" s="49" t="str">
        <f>IF(P236&gt;279,"Yes","NO")</f>
        <v>NO</v>
      </c>
      <c r="T236" s="69">
        <f>IF(S236="yes","S","")</f>
      </c>
      <c r="U236" s="666" t="str">
        <f>IF(P236=0," ",IF(Q236&lt;&gt;30,"ERROR!"," "))</f>
        <v> </v>
      </c>
    </row>
    <row r="237" spans="2:21" ht="15.75" customHeight="1">
      <c r="B237" s="945" t="s">
        <v>112</v>
      </c>
      <c r="C237" s="275">
        <v>1031</v>
      </c>
      <c r="D237" s="697" t="s">
        <v>55</v>
      </c>
      <c r="E237" s="698" t="s">
        <v>46</v>
      </c>
      <c r="F237" s="385" t="s">
        <v>7</v>
      </c>
      <c r="G237" s="150"/>
      <c r="H237" s="311">
        <v>0</v>
      </c>
      <c r="I237" s="311">
        <v>50</v>
      </c>
      <c r="J237" s="311">
        <v>27</v>
      </c>
      <c r="K237" s="311">
        <v>72</v>
      </c>
      <c r="L237" s="311">
        <v>49</v>
      </c>
      <c r="M237" s="486">
        <v>12</v>
      </c>
      <c r="N237" s="479">
        <v>10</v>
      </c>
      <c r="O237" s="790">
        <v>2</v>
      </c>
      <c r="P237" s="512">
        <f>SUM(H237:$N237)</f>
        <v>220</v>
      </c>
      <c r="Q237" s="739">
        <f t="shared" si="32"/>
        <v>30</v>
      </c>
      <c r="R237" s="103"/>
      <c r="S237" s="49" t="str">
        <f t="shared" si="33"/>
        <v>NO</v>
      </c>
      <c r="T237" s="69">
        <f t="shared" si="34"/>
      </c>
      <c r="U237" s="666" t="str">
        <f t="shared" si="31"/>
        <v> </v>
      </c>
    </row>
    <row r="238" spans="2:21" ht="15.75" customHeight="1">
      <c r="B238" s="945" t="s">
        <v>112</v>
      </c>
      <c r="C238" s="275">
        <v>1723</v>
      </c>
      <c r="D238" s="697" t="s">
        <v>271</v>
      </c>
      <c r="E238" s="698" t="s">
        <v>51</v>
      </c>
      <c r="F238" s="385" t="s">
        <v>7</v>
      </c>
      <c r="G238" s="150"/>
      <c r="H238" s="311">
        <v>10</v>
      </c>
      <c r="I238" s="311">
        <v>30</v>
      </c>
      <c r="J238" s="311">
        <v>54</v>
      </c>
      <c r="K238" s="311">
        <v>72</v>
      </c>
      <c r="L238" s="311">
        <v>35</v>
      </c>
      <c r="M238" s="486">
        <v>18</v>
      </c>
      <c r="N238" s="479"/>
      <c r="O238" s="790">
        <v>3</v>
      </c>
      <c r="P238" s="512">
        <f>SUM(H238:$N238)</f>
        <v>219</v>
      </c>
      <c r="Q238" s="739">
        <f t="shared" si="32"/>
        <v>30</v>
      </c>
      <c r="R238" s="103"/>
      <c r="S238" s="49" t="str">
        <f t="shared" si="33"/>
        <v>NO</v>
      </c>
      <c r="T238" s="69">
        <f t="shared" si="34"/>
      </c>
      <c r="U238" s="666" t="str">
        <f>IF(P238=0," ",IF(Q238&lt;&gt;30,"ERROR!"," "))</f>
        <v> </v>
      </c>
    </row>
    <row r="239" spans="2:21" ht="15.75" customHeight="1">
      <c r="B239" s="945" t="s">
        <v>112</v>
      </c>
      <c r="C239" s="275">
        <v>1837</v>
      </c>
      <c r="D239" s="697" t="s">
        <v>353</v>
      </c>
      <c r="E239" s="698" t="s">
        <v>46</v>
      </c>
      <c r="F239" s="385" t="s">
        <v>7</v>
      </c>
      <c r="G239" s="150"/>
      <c r="H239" s="311">
        <v>0</v>
      </c>
      <c r="I239" s="311">
        <v>30</v>
      </c>
      <c r="J239" s="311">
        <v>72</v>
      </c>
      <c r="K239" s="311">
        <v>64</v>
      </c>
      <c r="L239" s="311">
        <v>35</v>
      </c>
      <c r="M239" s="486">
        <v>18</v>
      </c>
      <c r="N239" s="479"/>
      <c r="O239" s="790">
        <v>3</v>
      </c>
      <c r="P239" s="512">
        <f>SUM(H239:$N239)</f>
        <v>219</v>
      </c>
      <c r="Q239" s="739">
        <f t="shared" si="32"/>
        <v>30</v>
      </c>
      <c r="R239" s="103"/>
      <c r="S239" s="49" t="str">
        <f t="shared" si="33"/>
        <v>NO</v>
      </c>
      <c r="T239" s="69">
        <f t="shared" si="34"/>
      </c>
      <c r="U239" s="666" t="str">
        <f>IF(P239=0," ",IF(Q239&lt;&gt;30,"ERROR!"," "))</f>
        <v> </v>
      </c>
    </row>
    <row r="240" spans="2:21" ht="15.75" customHeight="1">
      <c r="B240" s="945" t="s">
        <v>112</v>
      </c>
      <c r="C240" s="275">
        <v>1054</v>
      </c>
      <c r="D240" s="697" t="s">
        <v>273</v>
      </c>
      <c r="E240" s="698" t="s">
        <v>46</v>
      </c>
      <c r="F240" s="385" t="s">
        <v>7</v>
      </c>
      <c r="G240" s="150"/>
      <c r="H240" s="311">
        <v>0</v>
      </c>
      <c r="I240" s="311">
        <v>20</v>
      </c>
      <c r="J240" s="311">
        <v>45</v>
      </c>
      <c r="K240" s="311">
        <v>88</v>
      </c>
      <c r="L240" s="311">
        <v>35</v>
      </c>
      <c r="M240" s="486">
        <v>30</v>
      </c>
      <c r="N240" s="479"/>
      <c r="O240" s="790">
        <v>2</v>
      </c>
      <c r="P240" s="512">
        <f>SUM(H240:$N240)</f>
        <v>218</v>
      </c>
      <c r="Q240" s="739">
        <f t="shared" si="32"/>
        <v>30</v>
      </c>
      <c r="R240" s="103"/>
      <c r="S240" s="49" t="str">
        <f t="shared" si="33"/>
        <v>NO</v>
      </c>
      <c r="T240" s="69">
        <f t="shared" si="34"/>
      </c>
      <c r="U240" s="666" t="str">
        <f>IF(P240=0," ",IF(Q240&lt;&gt;30,"ERROR!"," "))</f>
        <v> </v>
      </c>
    </row>
    <row r="241" spans="2:21" ht="15.75" customHeight="1">
      <c r="B241" s="945" t="s">
        <v>112</v>
      </c>
      <c r="C241" s="275">
        <v>1052</v>
      </c>
      <c r="D241" s="697" t="s">
        <v>294</v>
      </c>
      <c r="E241" s="698" t="s">
        <v>46</v>
      </c>
      <c r="F241" s="385" t="s">
        <v>7</v>
      </c>
      <c r="G241" s="150"/>
      <c r="H241" s="311">
        <v>0</v>
      </c>
      <c r="I241" s="311">
        <v>0</v>
      </c>
      <c r="J241" s="311">
        <v>27</v>
      </c>
      <c r="K241" s="311">
        <v>96</v>
      </c>
      <c r="L241" s="311">
        <v>77</v>
      </c>
      <c r="M241" s="486">
        <v>12</v>
      </c>
      <c r="N241" s="479"/>
      <c r="O241" s="790">
        <v>2</v>
      </c>
      <c r="P241" s="512">
        <f>SUM(H241:$N241)</f>
        <v>212</v>
      </c>
      <c r="Q241" s="739">
        <f t="shared" si="32"/>
        <v>30</v>
      </c>
      <c r="R241" s="103"/>
      <c r="S241" s="49" t="str">
        <f t="shared" si="33"/>
        <v>NO</v>
      </c>
      <c r="T241" s="69">
        <f t="shared" si="34"/>
      </c>
      <c r="U241" s="666" t="str">
        <f>IF(P241=0," ",IF(Q241&lt;&gt;30,"ERROR!"," "))</f>
        <v> </v>
      </c>
    </row>
    <row r="242" spans="2:21" ht="15.75" customHeight="1">
      <c r="B242" s="945" t="s">
        <v>112</v>
      </c>
      <c r="C242" s="275">
        <v>1840</v>
      </c>
      <c r="D242" s="697" t="s">
        <v>376</v>
      </c>
      <c r="E242" s="698" t="s">
        <v>46</v>
      </c>
      <c r="F242" s="385" t="s">
        <v>7</v>
      </c>
      <c r="G242" s="150"/>
      <c r="H242" s="311">
        <v>20</v>
      </c>
      <c r="I242" s="311">
        <v>30</v>
      </c>
      <c r="J242" s="311">
        <v>90</v>
      </c>
      <c r="K242" s="311">
        <v>32</v>
      </c>
      <c r="L242" s="311">
        <v>21</v>
      </c>
      <c r="M242" s="486">
        <v>12</v>
      </c>
      <c r="N242" s="479"/>
      <c r="O242" s="790">
        <v>6</v>
      </c>
      <c r="P242" s="512">
        <f>SUM(H242:$N242)</f>
        <v>205</v>
      </c>
      <c r="Q242" s="739">
        <f t="shared" si="32"/>
        <v>30</v>
      </c>
      <c r="R242" s="103"/>
      <c r="S242" s="49" t="str">
        <f t="shared" si="33"/>
        <v>NO</v>
      </c>
      <c r="T242" s="69">
        <f t="shared" si="34"/>
      </c>
      <c r="U242" s="666" t="str">
        <f t="shared" si="31"/>
        <v> </v>
      </c>
    </row>
    <row r="243" spans="2:21" ht="15.75" customHeight="1">
      <c r="B243" s="945" t="s">
        <v>112</v>
      </c>
      <c r="C243" s="275">
        <v>1624</v>
      </c>
      <c r="D243" s="697" t="s">
        <v>274</v>
      </c>
      <c r="E243" s="698" t="s">
        <v>51</v>
      </c>
      <c r="F243" s="385" t="s">
        <v>7</v>
      </c>
      <c r="G243" s="150"/>
      <c r="H243" s="311">
        <v>10</v>
      </c>
      <c r="I243" s="311">
        <v>20</v>
      </c>
      <c r="J243" s="311">
        <v>81</v>
      </c>
      <c r="K243" s="311">
        <v>32</v>
      </c>
      <c r="L243" s="311">
        <v>35</v>
      </c>
      <c r="M243" s="486">
        <v>24</v>
      </c>
      <c r="N243" s="479"/>
      <c r="O243" s="790">
        <v>5</v>
      </c>
      <c r="P243" s="512">
        <f>SUM(H243:$N243)</f>
        <v>202</v>
      </c>
      <c r="Q243" s="739">
        <f t="shared" si="32"/>
        <v>30</v>
      </c>
      <c r="R243" s="103"/>
      <c r="S243" s="49" t="str">
        <f t="shared" si="33"/>
        <v>NO</v>
      </c>
      <c r="T243" s="69">
        <f t="shared" si="34"/>
      </c>
      <c r="U243" s="666" t="str">
        <f>IF(P243=0," ",IF(Q243&lt;&gt;30,"ERROR!"," "))</f>
        <v> </v>
      </c>
    </row>
    <row r="244" spans="2:21" ht="15.75" customHeight="1">
      <c r="B244" s="945" t="s">
        <v>112</v>
      </c>
      <c r="C244" s="275">
        <v>1836</v>
      </c>
      <c r="D244" s="697" t="s">
        <v>374</v>
      </c>
      <c r="E244" s="698" t="s">
        <v>46</v>
      </c>
      <c r="F244" s="385" t="s">
        <v>7</v>
      </c>
      <c r="G244" s="150"/>
      <c r="H244" s="311">
        <v>0</v>
      </c>
      <c r="I244" s="311">
        <v>10</v>
      </c>
      <c r="J244" s="311">
        <v>36</v>
      </c>
      <c r="K244" s="311">
        <v>48</v>
      </c>
      <c r="L244" s="311">
        <v>49</v>
      </c>
      <c r="M244" s="486">
        <v>54</v>
      </c>
      <c r="N244" s="479">
        <v>5</v>
      </c>
      <c r="O244" s="790">
        <v>2</v>
      </c>
      <c r="P244" s="512">
        <f>SUM(H244:$N244)</f>
        <v>202</v>
      </c>
      <c r="Q244" s="739">
        <f t="shared" si="32"/>
        <v>30</v>
      </c>
      <c r="R244" s="103"/>
      <c r="S244" s="49" t="str">
        <f t="shared" si="33"/>
        <v>NO</v>
      </c>
      <c r="T244" s="69">
        <f t="shared" si="34"/>
      </c>
      <c r="U244" s="666" t="str">
        <f t="shared" si="31"/>
        <v> </v>
      </c>
    </row>
    <row r="245" spans="2:21" ht="15.75" customHeight="1">
      <c r="B245" s="945" t="s">
        <v>112</v>
      </c>
      <c r="C245" s="275">
        <v>1218</v>
      </c>
      <c r="D245" s="697" t="s">
        <v>296</v>
      </c>
      <c r="E245" s="698" t="s">
        <v>43</v>
      </c>
      <c r="F245" s="385" t="s">
        <v>7</v>
      </c>
      <c r="G245" s="150"/>
      <c r="H245" s="311">
        <v>10</v>
      </c>
      <c r="I245" s="311">
        <v>0</v>
      </c>
      <c r="J245" s="311">
        <v>27</v>
      </c>
      <c r="K245" s="311">
        <v>80</v>
      </c>
      <c r="L245" s="311">
        <v>35</v>
      </c>
      <c r="M245" s="486">
        <v>42</v>
      </c>
      <c r="N245" s="479">
        <v>5</v>
      </c>
      <c r="O245" s="790">
        <v>3</v>
      </c>
      <c r="P245" s="512">
        <f>SUM(H245:$N245)</f>
        <v>199</v>
      </c>
      <c r="Q245" s="739">
        <f t="shared" si="32"/>
        <v>30</v>
      </c>
      <c r="R245" s="103"/>
      <c r="S245" s="49" t="str">
        <f t="shared" si="33"/>
        <v>NO</v>
      </c>
      <c r="T245" s="69">
        <f t="shared" si="34"/>
      </c>
      <c r="U245" s="666" t="str">
        <f aca="true" t="shared" si="35" ref="U245:U251">IF(P245=0," ",IF(Q245&lt;&gt;30,"ERROR!"," "))</f>
        <v> </v>
      </c>
    </row>
    <row r="246" spans="2:21" ht="15.75" customHeight="1">
      <c r="B246" s="945" t="s">
        <v>112</v>
      </c>
      <c r="C246" s="275">
        <v>1815</v>
      </c>
      <c r="D246" s="697" t="s">
        <v>400</v>
      </c>
      <c r="E246" s="698" t="s">
        <v>51</v>
      </c>
      <c r="F246" s="385" t="s">
        <v>7</v>
      </c>
      <c r="G246" s="150"/>
      <c r="H246" s="311">
        <v>0</v>
      </c>
      <c r="I246" s="311">
        <v>0</v>
      </c>
      <c r="J246" s="311">
        <v>45</v>
      </c>
      <c r="K246" s="311">
        <v>72</v>
      </c>
      <c r="L246" s="311">
        <v>42</v>
      </c>
      <c r="M246" s="486">
        <v>12</v>
      </c>
      <c r="N246" s="479"/>
      <c r="O246" s="790">
        <v>8</v>
      </c>
      <c r="P246" s="512">
        <f>SUM(H246:$N246)</f>
        <v>171</v>
      </c>
      <c r="Q246" s="739">
        <f t="shared" si="32"/>
        <v>30</v>
      </c>
      <c r="R246" s="103"/>
      <c r="S246" s="49" t="str">
        <f t="shared" si="33"/>
        <v>NO</v>
      </c>
      <c r="T246" s="69">
        <f t="shared" si="34"/>
      </c>
      <c r="U246" s="666" t="str">
        <f t="shared" si="35"/>
        <v> </v>
      </c>
    </row>
    <row r="247" spans="2:21" ht="15.75" customHeight="1">
      <c r="B247" s="255" t="s">
        <v>112</v>
      </c>
      <c r="C247" s="275">
        <v>1037</v>
      </c>
      <c r="D247" s="697" t="s">
        <v>54</v>
      </c>
      <c r="E247" s="698" t="s">
        <v>46</v>
      </c>
      <c r="F247" s="385" t="s">
        <v>7</v>
      </c>
      <c r="G247" s="150"/>
      <c r="H247" s="311">
        <v>0</v>
      </c>
      <c r="I247" s="311">
        <v>0</v>
      </c>
      <c r="J247" s="311">
        <v>36</v>
      </c>
      <c r="K247" s="311">
        <v>48</v>
      </c>
      <c r="L247" s="311">
        <v>42</v>
      </c>
      <c r="M247" s="486">
        <v>30</v>
      </c>
      <c r="N247" s="479">
        <v>10</v>
      </c>
      <c r="O247" s="790">
        <v>7</v>
      </c>
      <c r="P247" s="512">
        <f>SUM(H247:$N247)</f>
        <v>166</v>
      </c>
      <c r="Q247" s="739">
        <f t="shared" si="32"/>
        <v>30</v>
      </c>
      <c r="R247" s="103"/>
      <c r="S247" s="49" t="str">
        <f t="shared" si="33"/>
        <v>NO</v>
      </c>
      <c r="T247" s="69">
        <f t="shared" si="34"/>
      </c>
      <c r="U247" s="666" t="str">
        <f t="shared" si="35"/>
        <v> </v>
      </c>
    </row>
    <row r="248" spans="2:21" ht="15.75" customHeight="1">
      <c r="B248" s="945" t="s">
        <v>112</v>
      </c>
      <c r="C248" s="275">
        <v>1062</v>
      </c>
      <c r="D248" s="697" t="s">
        <v>325</v>
      </c>
      <c r="E248" s="698" t="s">
        <v>50</v>
      </c>
      <c r="F248" s="385" t="s">
        <v>7</v>
      </c>
      <c r="G248" s="150"/>
      <c r="H248" s="311">
        <v>10</v>
      </c>
      <c r="I248" s="311">
        <v>0</v>
      </c>
      <c r="J248" s="311">
        <v>63</v>
      </c>
      <c r="K248" s="311">
        <v>24</v>
      </c>
      <c r="L248" s="311">
        <v>35</v>
      </c>
      <c r="M248" s="486">
        <v>24</v>
      </c>
      <c r="N248" s="479"/>
      <c r="O248" s="790">
        <v>10</v>
      </c>
      <c r="P248" s="512">
        <f>SUM(H248:$N248)</f>
        <v>156</v>
      </c>
      <c r="Q248" s="739">
        <f>(H248/10)+(I248/10)+(J248/9)+(K248/8)+(L248/7)+(M248/6)+(N248/5)+O248</f>
        <v>30</v>
      </c>
      <c r="R248" s="103"/>
      <c r="S248" s="49" t="str">
        <f>IF(P248&gt;279,"Yes","NO")</f>
        <v>NO</v>
      </c>
      <c r="T248" s="69">
        <f>IF(S248="yes","S","")</f>
      </c>
      <c r="U248" s="666" t="str">
        <f>IF(P248=0," ",IF(Q248&lt;&gt;30,"ERROR!"," "))</f>
        <v> </v>
      </c>
    </row>
    <row r="249" spans="2:21" ht="15.75" customHeight="1">
      <c r="B249" s="945" t="s">
        <v>112</v>
      </c>
      <c r="C249" s="275">
        <v>1021</v>
      </c>
      <c r="D249" s="697" t="s">
        <v>284</v>
      </c>
      <c r="E249" s="698" t="s">
        <v>46</v>
      </c>
      <c r="F249" s="385" t="s">
        <v>7</v>
      </c>
      <c r="G249" s="150"/>
      <c r="H249" s="311">
        <v>0</v>
      </c>
      <c r="I249" s="311">
        <v>0</v>
      </c>
      <c r="J249" s="311">
        <v>9</v>
      </c>
      <c r="K249" s="311">
        <v>56</v>
      </c>
      <c r="L249" s="311">
        <v>42</v>
      </c>
      <c r="M249" s="486">
        <v>36</v>
      </c>
      <c r="N249" s="479">
        <v>10</v>
      </c>
      <c r="O249" s="790">
        <v>8</v>
      </c>
      <c r="P249" s="512">
        <f>SUM(H249:$N249)</f>
        <v>153</v>
      </c>
      <c r="Q249" s="739">
        <f t="shared" si="32"/>
        <v>30</v>
      </c>
      <c r="R249" s="103"/>
      <c r="S249" s="49" t="str">
        <f t="shared" si="33"/>
        <v>NO</v>
      </c>
      <c r="T249" s="69">
        <f t="shared" si="34"/>
      </c>
      <c r="U249" s="666" t="str">
        <f t="shared" si="35"/>
        <v> </v>
      </c>
    </row>
    <row r="250" spans="2:21" ht="15.75" customHeight="1" thickBot="1">
      <c r="B250" s="945" t="s">
        <v>112</v>
      </c>
      <c r="C250" s="275">
        <v>1048</v>
      </c>
      <c r="D250" s="697" t="s">
        <v>386</v>
      </c>
      <c r="E250" s="698" t="s">
        <v>50</v>
      </c>
      <c r="F250" s="385" t="s">
        <v>7</v>
      </c>
      <c r="G250" s="150"/>
      <c r="H250" s="311">
        <v>0</v>
      </c>
      <c r="I250" s="311">
        <v>0</v>
      </c>
      <c r="J250" s="311">
        <v>63</v>
      </c>
      <c r="K250" s="311">
        <v>16</v>
      </c>
      <c r="L250" s="311">
        <v>42</v>
      </c>
      <c r="M250" s="486">
        <v>30</v>
      </c>
      <c r="N250" s="479"/>
      <c r="O250" s="790">
        <v>10</v>
      </c>
      <c r="P250" s="512">
        <f>SUM(H250:$N250)</f>
        <v>151</v>
      </c>
      <c r="Q250" s="739">
        <f t="shared" si="32"/>
        <v>30</v>
      </c>
      <c r="R250" s="103"/>
      <c r="S250" s="49" t="str">
        <f t="shared" si="33"/>
        <v>NO</v>
      </c>
      <c r="T250" s="69">
        <f t="shared" si="34"/>
      </c>
      <c r="U250" s="666" t="str">
        <f t="shared" si="35"/>
        <v> </v>
      </c>
    </row>
    <row r="251" spans="2:21" ht="15.75" customHeight="1" hidden="1">
      <c r="B251" s="945" t="s">
        <v>112</v>
      </c>
      <c r="C251" s="275">
        <v>168</v>
      </c>
      <c r="D251" s="697" t="s">
        <v>291</v>
      </c>
      <c r="E251" s="698" t="s">
        <v>43</v>
      </c>
      <c r="F251" s="385" t="s">
        <v>7</v>
      </c>
      <c r="G251" s="150"/>
      <c r="H251" s="311"/>
      <c r="I251" s="311"/>
      <c r="J251" s="311"/>
      <c r="K251" s="311"/>
      <c r="L251" s="311"/>
      <c r="M251" s="486"/>
      <c r="N251" s="479"/>
      <c r="O251" s="790"/>
      <c r="P251" s="512">
        <f>SUM(H251:$N251)</f>
        <v>0</v>
      </c>
      <c r="Q251" s="739">
        <f t="shared" si="32"/>
        <v>0</v>
      </c>
      <c r="R251" s="103"/>
      <c r="S251" s="49" t="str">
        <f t="shared" si="33"/>
        <v>NO</v>
      </c>
      <c r="T251" s="69">
        <f t="shared" si="34"/>
      </c>
      <c r="U251" s="666" t="str">
        <f t="shared" si="35"/>
        <v> </v>
      </c>
    </row>
    <row r="252" spans="2:21" ht="15.75" customHeight="1" hidden="1">
      <c r="B252" s="945" t="s">
        <v>112</v>
      </c>
      <c r="C252" s="275">
        <v>888</v>
      </c>
      <c r="D252" s="697" t="s">
        <v>289</v>
      </c>
      <c r="E252" s="150" t="s">
        <v>46</v>
      </c>
      <c r="F252" s="407" t="s">
        <v>7</v>
      </c>
      <c r="G252" s="150"/>
      <c r="H252" s="311"/>
      <c r="I252" s="311"/>
      <c r="J252" s="311"/>
      <c r="K252" s="311"/>
      <c r="L252" s="311"/>
      <c r="M252" s="486"/>
      <c r="N252" s="479"/>
      <c r="O252" s="790"/>
      <c r="P252" s="512">
        <f>SUM(H252:$N252)</f>
        <v>0</v>
      </c>
      <c r="Q252" s="739">
        <f t="shared" si="32"/>
        <v>0</v>
      </c>
      <c r="R252" s="103"/>
      <c r="S252" s="49" t="str">
        <f t="shared" si="33"/>
        <v>NO</v>
      </c>
      <c r="T252" s="69">
        <f t="shared" si="34"/>
      </c>
      <c r="U252" s="666" t="str">
        <f t="shared" si="31"/>
        <v> </v>
      </c>
    </row>
    <row r="253" spans="2:21" ht="15.75" customHeight="1" hidden="1">
      <c r="B253" s="945" t="s">
        <v>112</v>
      </c>
      <c r="C253" s="275">
        <v>976</v>
      </c>
      <c r="D253" s="697" t="s">
        <v>388</v>
      </c>
      <c r="E253" s="698" t="s">
        <v>46</v>
      </c>
      <c r="F253" s="407" t="s">
        <v>7</v>
      </c>
      <c r="G253" s="147"/>
      <c r="H253" s="311"/>
      <c r="I253" s="311"/>
      <c r="J253" s="311"/>
      <c r="K253" s="311"/>
      <c r="L253" s="311"/>
      <c r="M253" s="486"/>
      <c r="N253" s="479"/>
      <c r="O253" s="790"/>
      <c r="P253" s="512">
        <f>SUM(H253:$N253)</f>
        <v>0</v>
      </c>
      <c r="Q253" s="739">
        <f t="shared" si="32"/>
        <v>0</v>
      </c>
      <c r="R253" s="103"/>
      <c r="S253" s="49" t="str">
        <f t="shared" si="33"/>
        <v>NO</v>
      </c>
      <c r="T253" s="69">
        <f t="shared" si="34"/>
      </c>
      <c r="U253" s="666" t="str">
        <f t="shared" si="31"/>
        <v> </v>
      </c>
    </row>
    <row r="254" spans="2:21" ht="15.75" customHeight="1" hidden="1">
      <c r="B254" s="945" t="s">
        <v>112</v>
      </c>
      <c r="C254" s="694">
        <v>1017</v>
      </c>
      <c r="D254" s="695" t="s">
        <v>62</v>
      </c>
      <c r="E254" s="150" t="s">
        <v>43</v>
      </c>
      <c r="F254" s="407" t="s">
        <v>7</v>
      </c>
      <c r="G254" s="147"/>
      <c r="H254" s="311"/>
      <c r="I254" s="311"/>
      <c r="J254" s="311"/>
      <c r="K254" s="311"/>
      <c r="L254" s="311"/>
      <c r="M254" s="486"/>
      <c r="N254" s="479"/>
      <c r="O254" s="790"/>
      <c r="P254" s="512">
        <f>SUM(H254:$N254)</f>
        <v>0</v>
      </c>
      <c r="Q254" s="739">
        <f t="shared" si="32"/>
        <v>0</v>
      </c>
      <c r="R254" s="103"/>
      <c r="S254" s="49" t="str">
        <f t="shared" si="33"/>
        <v>NO</v>
      </c>
      <c r="T254" s="69">
        <f t="shared" si="34"/>
      </c>
      <c r="U254" s="666" t="str">
        <f t="shared" si="31"/>
        <v> </v>
      </c>
    </row>
    <row r="255" spans="2:21" ht="15.75" customHeight="1" hidden="1">
      <c r="B255" s="255" t="s">
        <v>112</v>
      </c>
      <c r="C255" s="275">
        <v>1042</v>
      </c>
      <c r="D255" s="697" t="s">
        <v>264</v>
      </c>
      <c r="E255" s="698" t="s">
        <v>46</v>
      </c>
      <c r="F255" s="407" t="s">
        <v>7</v>
      </c>
      <c r="G255" s="150"/>
      <c r="H255" s="311"/>
      <c r="I255" s="311"/>
      <c r="J255" s="311"/>
      <c r="K255" s="311"/>
      <c r="L255" s="311"/>
      <c r="M255" s="486"/>
      <c r="N255" s="479"/>
      <c r="O255" s="790"/>
      <c r="P255" s="512">
        <f>SUM(H255:$N255)</f>
        <v>0</v>
      </c>
      <c r="Q255" s="739">
        <f t="shared" si="32"/>
        <v>0</v>
      </c>
      <c r="R255" s="103"/>
      <c r="S255" s="49" t="str">
        <f t="shared" si="33"/>
        <v>NO</v>
      </c>
      <c r="T255" s="69">
        <f t="shared" si="34"/>
      </c>
      <c r="U255" s="666" t="str">
        <f t="shared" si="31"/>
        <v> </v>
      </c>
    </row>
    <row r="256" spans="2:21" ht="15.75" customHeight="1" hidden="1">
      <c r="B256" s="945" t="s">
        <v>112</v>
      </c>
      <c r="C256" s="275">
        <v>1053</v>
      </c>
      <c r="D256" s="697" t="s">
        <v>265</v>
      </c>
      <c r="E256" s="698" t="s">
        <v>46</v>
      </c>
      <c r="F256" s="407" t="s">
        <v>7</v>
      </c>
      <c r="G256" s="150"/>
      <c r="H256" s="311"/>
      <c r="I256" s="311"/>
      <c r="J256" s="311"/>
      <c r="K256" s="311"/>
      <c r="L256" s="311"/>
      <c r="M256" s="486"/>
      <c r="N256" s="479"/>
      <c r="O256" s="790"/>
      <c r="P256" s="512">
        <f>SUM(H256:$N256)</f>
        <v>0</v>
      </c>
      <c r="Q256" s="739">
        <f t="shared" si="32"/>
        <v>0</v>
      </c>
      <c r="R256" s="103"/>
      <c r="S256" s="49" t="str">
        <f t="shared" si="33"/>
        <v>NO</v>
      </c>
      <c r="T256" s="69">
        <f t="shared" si="34"/>
      </c>
      <c r="U256" s="666" t="str">
        <f t="shared" si="31"/>
        <v> </v>
      </c>
    </row>
    <row r="257" spans="2:21" ht="15.75" customHeight="1" hidden="1">
      <c r="B257" s="945" t="s">
        <v>112</v>
      </c>
      <c r="C257" s="275">
        <v>1208</v>
      </c>
      <c r="D257" s="697" t="s">
        <v>336</v>
      </c>
      <c r="E257" s="698" t="s">
        <v>51</v>
      </c>
      <c r="F257" s="407" t="s">
        <v>7</v>
      </c>
      <c r="G257" s="150"/>
      <c r="H257" s="311"/>
      <c r="I257" s="311"/>
      <c r="J257" s="311"/>
      <c r="K257" s="311"/>
      <c r="L257" s="311"/>
      <c r="M257" s="486"/>
      <c r="N257" s="479"/>
      <c r="O257" s="790"/>
      <c r="P257" s="512">
        <f>SUM(H257:$N257)</f>
        <v>0</v>
      </c>
      <c r="Q257" s="739">
        <f t="shared" si="32"/>
        <v>0</v>
      </c>
      <c r="R257" s="103"/>
      <c r="S257" s="49" t="str">
        <f t="shared" si="33"/>
        <v>NO</v>
      </c>
      <c r="T257" s="69">
        <f t="shared" si="34"/>
      </c>
      <c r="U257" s="666" t="str">
        <f t="shared" si="31"/>
        <v> </v>
      </c>
    </row>
    <row r="258" spans="2:21" ht="15.75" customHeight="1" hidden="1">
      <c r="B258" s="945" t="s">
        <v>112</v>
      </c>
      <c r="C258" s="275">
        <v>1243</v>
      </c>
      <c r="D258" s="697" t="s">
        <v>344</v>
      </c>
      <c r="E258" s="698" t="s">
        <v>51</v>
      </c>
      <c r="F258" s="407" t="s">
        <v>7</v>
      </c>
      <c r="G258" s="150"/>
      <c r="H258" s="311"/>
      <c r="I258" s="311"/>
      <c r="J258" s="311"/>
      <c r="K258" s="311"/>
      <c r="L258" s="311"/>
      <c r="M258" s="486"/>
      <c r="N258" s="479"/>
      <c r="O258" s="790"/>
      <c r="P258" s="512">
        <f>SUM(H258:$N258)</f>
        <v>0</v>
      </c>
      <c r="Q258" s="739">
        <f t="shared" si="32"/>
        <v>0</v>
      </c>
      <c r="R258" s="103"/>
      <c r="S258" s="49" t="str">
        <f t="shared" si="33"/>
        <v>NO</v>
      </c>
      <c r="T258" s="69">
        <f t="shared" si="34"/>
      </c>
      <c r="U258" s="666" t="str">
        <f t="shared" si="31"/>
        <v> </v>
      </c>
    </row>
    <row r="259" spans="2:21" ht="15.75" customHeight="1" hidden="1">
      <c r="B259" s="945" t="s">
        <v>112</v>
      </c>
      <c r="C259" s="275">
        <v>1268</v>
      </c>
      <c r="D259" s="697" t="s">
        <v>195</v>
      </c>
      <c r="E259" s="150" t="s">
        <v>46</v>
      </c>
      <c r="F259" s="390" t="s">
        <v>7</v>
      </c>
      <c r="G259" s="150"/>
      <c r="H259" s="311"/>
      <c r="I259" s="311"/>
      <c r="J259" s="311"/>
      <c r="K259" s="311"/>
      <c r="L259" s="311"/>
      <c r="M259" s="486"/>
      <c r="N259" s="479"/>
      <c r="O259" s="790"/>
      <c r="P259" s="512">
        <f>SUM(H259:$N259)</f>
        <v>0</v>
      </c>
      <c r="Q259" s="739">
        <f t="shared" si="32"/>
        <v>0</v>
      </c>
      <c r="R259" s="103"/>
      <c r="S259" s="49" t="str">
        <f t="shared" si="33"/>
        <v>NO</v>
      </c>
      <c r="T259" s="69">
        <f t="shared" si="34"/>
      </c>
      <c r="U259" s="666" t="str">
        <f t="shared" si="31"/>
        <v> </v>
      </c>
    </row>
    <row r="260" spans="2:21" ht="15.75" customHeight="1" hidden="1">
      <c r="B260" s="945" t="s">
        <v>112</v>
      </c>
      <c r="C260" s="275">
        <v>1394</v>
      </c>
      <c r="D260" s="697" t="s">
        <v>349</v>
      </c>
      <c r="E260" s="698" t="s">
        <v>46</v>
      </c>
      <c r="F260" s="390" t="s">
        <v>7</v>
      </c>
      <c r="G260" s="150"/>
      <c r="H260" s="311"/>
      <c r="I260" s="311"/>
      <c r="J260" s="311"/>
      <c r="K260" s="311"/>
      <c r="L260" s="311"/>
      <c r="M260" s="486"/>
      <c r="N260" s="479"/>
      <c r="O260" s="790"/>
      <c r="P260" s="512">
        <f>SUM(H260:$N260)</f>
        <v>0</v>
      </c>
      <c r="Q260" s="739">
        <f t="shared" si="32"/>
        <v>0</v>
      </c>
      <c r="R260" s="103"/>
      <c r="S260" s="49" t="str">
        <f t="shared" si="33"/>
        <v>NO</v>
      </c>
      <c r="T260" s="69">
        <f t="shared" si="34"/>
      </c>
      <c r="U260" s="666" t="str">
        <f>IF(P260=0," ",IF(Q260&lt;&gt;30,"ERROR!"," "))</f>
        <v> </v>
      </c>
    </row>
    <row r="261" spans="2:21" ht="15.75" customHeight="1" hidden="1">
      <c r="B261" s="945" t="s">
        <v>112</v>
      </c>
      <c r="C261" s="275">
        <v>1437</v>
      </c>
      <c r="D261" s="697" t="s">
        <v>338</v>
      </c>
      <c r="E261" s="698" t="s">
        <v>51</v>
      </c>
      <c r="F261" s="390" t="s">
        <v>7</v>
      </c>
      <c r="G261" s="150"/>
      <c r="H261" s="311"/>
      <c r="I261" s="311"/>
      <c r="J261" s="311"/>
      <c r="K261" s="311"/>
      <c r="L261" s="311"/>
      <c r="M261" s="486"/>
      <c r="N261" s="479"/>
      <c r="O261" s="790"/>
      <c r="P261" s="512">
        <f>SUM(H261:$N261)</f>
        <v>0</v>
      </c>
      <c r="Q261" s="739">
        <f t="shared" si="32"/>
        <v>0</v>
      </c>
      <c r="R261" s="103"/>
      <c r="S261" s="49" t="str">
        <f t="shared" si="33"/>
        <v>NO</v>
      </c>
      <c r="T261" s="69">
        <f t="shared" si="34"/>
      </c>
      <c r="U261" s="666" t="str">
        <f>IF(P261=0," ",IF(Q261&lt;&gt;30,"ERROR!"," "))</f>
        <v> </v>
      </c>
    </row>
    <row r="262" spans="2:21" ht="15.75" customHeight="1" hidden="1">
      <c r="B262" s="945" t="s">
        <v>112</v>
      </c>
      <c r="C262" s="275">
        <v>2036</v>
      </c>
      <c r="D262" s="697" t="s">
        <v>333</v>
      </c>
      <c r="E262" s="698" t="s">
        <v>51</v>
      </c>
      <c r="F262" s="390" t="s">
        <v>7</v>
      </c>
      <c r="G262" s="150"/>
      <c r="H262" s="311"/>
      <c r="I262" s="311"/>
      <c r="J262" s="311"/>
      <c r="K262" s="311"/>
      <c r="L262" s="311"/>
      <c r="M262" s="486"/>
      <c r="N262" s="479"/>
      <c r="O262" s="790"/>
      <c r="P262" s="512">
        <f>SUM(H262:$N262)</f>
        <v>0</v>
      </c>
      <c r="Q262" s="739">
        <f t="shared" si="32"/>
        <v>0</v>
      </c>
      <c r="R262" s="103"/>
      <c r="S262" s="49" t="str">
        <f t="shared" si="33"/>
        <v>NO</v>
      </c>
      <c r="T262" s="69">
        <f t="shared" si="34"/>
      </c>
      <c r="U262" s="666" t="str">
        <f>IF(P262=0," ",IF(Q262&lt;&gt;30,"ERROR!"," "))</f>
        <v> </v>
      </c>
    </row>
    <row r="263" spans="2:21" ht="15.75" customHeight="1" hidden="1">
      <c r="B263" s="945"/>
      <c r="C263" s="275">
        <v>2490</v>
      </c>
      <c r="D263" s="697" t="s">
        <v>343</v>
      </c>
      <c r="E263" s="698" t="s">
        <v>51</v>
      </c>
      <c r="F263" s="385" t="s">
        <v>7</v>
      </c>
      <c r="G263" s="150"/>
      <c r="H263" s="311"/>
      <c r="I263" s="311"/>
      <c r="J263" s="311"/>
      <c r="K263" s="311"/>
      <c r="L263" s="311"/>
      <c r="M263" s="486"/>
      <c r="N263" s="479"/>
      <c r="O263" s="790"/>
      <c r="P263" s="512">
        <f>SUM(H263:$N263)</f>
        <v>0</v>
      </c>
      <c r="Q263" s="739">
        <f>(H263/10)+(I263/10)+(J263/9)+(K263/8)+(L263/7)+(M263/6)+(N263/5)+O263</f>
        <v>0</v>
      </c>
      <c r="R263" s="103"/>
      <c r="S263" s="49" t="str">
        <f>IF(P263&gt;279,"Yes","NO")</f>
        <v>NO</v>
      </c>
      <c r="T263" s="69">
        <f>IF(S263="yes","S","")</f>
      </c>
      <c r="U263" s="666" t="str">
        <f>IF(P263=0," ",IF(Q263&lt;&gt;30,"ERROR!"," "))</f>
        <v> </v>
      </c>
    </row>
    <row r="264" spans="2:21" ht="15.75" customHeight="1" hidden="1">
      <c r="B264" s="945" t="s">
        <v>112</v>
      </c>
      <c r="C264" s="275">
        <v>1848</v>
      </c>
      <c r="D264" s="697" t="s">
        <v>395</v>
      </c>
      <c r="E264" s="698" t="s">
        <v>46</v>
      </c>
      <c r="F264" s="385" t="s">
        <v>7</v>
      </c>
      <c r="G264" s="150"/>
      <c r="H264" s="311"/>
      <c r="I264" s="311"/>
      <c r="J264" s="311"/>
      <c r="K264" s="311"/>
      <c r="L264" s="311"/>
      <c r="M264" s="486"/>
      <c r="N264" s="479"/>
      <c r="O264" s="790"/>
      <c r="P264" s="512">
        <f>SUM(H264:$N264)</f>
        <v>0</v>
      </c>
      <c r="Q264" s="739">
        <f>(H264/10)+(I264/10)+(J264/9)+(K264/8)+(L264/7)+(M264/6)+(N264/5)+O264</f>
        <v>0</v>
      </c>
      <c r="R264" s="103"/>
      <c r="S264" s="49" t="str">
        <f>IF(P264&gt;279,"Yes","NO")</f>
        <v>NO</v>
      </c>
      <c r="T264" s="69">
        <f>IF(S264="yes","S","")</f>
      </c>
      <c r="U264" s="666" t="str">
        <f t="shared" si="31"/>
        <v> </v>
      </c>
    </row>
    <row r="265" spans="2:21" ht="15.75" customHeight="1" hidden="1">
      <c r="B265" s="945" t="s">
        <v>112</v>
      </c>
      <c r="C265" s="277">
        <v>1847</v>
      </c>
      <c r="D265" s="699" t="s">
        <v>377</v>
      </c>
      <c r="E265" s="700" t="s">
        <v>46</v>
      </c>
      <c r="F265" s="385" t="s">
        <v>7</v>
      </c>
      <c r="G265" s="150"/>
      <c r="H265" s="311"/>
      <c r="I265" s="297"/>
      <c r="J265" s="297"/>
      <c r="K265" s="297"/>
      <c r="L265" s="297"/>
      <c r="M265" s="478"/>
      <c r="N265" s="484"/>
      <c r="O265" s="790"/>
      <c r="P265" s="512">
        <f>SUM(H265:$N265)</f>
        <v>0</v>
      </c>
      <c r="Q265" s="739">
        <f>(H265/10)+(I265/10)+(J265/9)+(K265/8)+(L265/7)+(M265/6)+(N265/5)+O265</f>
        <v>0</v>
      </c>
      <c r="R265" s="103"/>
      <c r="S265" s="49" t="str">
        <f>IF(P265&gt;279,"Yes","NO")</f>
        <v>NO</v>
      </c>
      <c r="T265" s="69">
        <f>IF(S265="yes","S","")</f>
      </c>
      <c r="U265" s="666" t="str">
        <f t="shared" si="31"/>
        <v> </v>
      </c>
    </row>
    <row r="266" spans="2:21" ht="15.75" customHeight="1" hidden="1">
      <c r="B266" s="945" t="s">
        <v>112</v>
      </c>
      <c r="C266" s="277">
        <v>1814</v>
      </c>
      <c r="D266" s="699" t="s">
        <v>339</v>
      </c>
      <c r="E266" s="700" t="s">
        <v>51</v>
      </c>
      <c r="F266" s="385" t="s">
        <v>7</v>
      </c>
      <c r="G266" s="150"/>
      <c r="H266" s="311"/>
      <c r="I266" s="297"/>
      <c r="J266" s="297"/>
      <c r="K266" s="297"/>
      <c r="L266" s="297"/>
      <c r="M266" s="478"/>
      <c r="N266" s="484"/>
      <c r="O266" s="790"/>
      <c r="P266" s="512">
        <f>SUM(H266:$N266)</f>
        <v>0</v>
      </c>
      <c r="Q266" s="739">
        <f>(H266/10)+(I266/10)+(J266/9)+(K266/8)+(L266/7)+(M266/6)+(N266/5)+O266</f>
        <v>0</v>
      </c>
      <c r="R266" s="103"/>
      <c r="S266" s="49" t="str">
        <f>IF(P266&gt;279,"Yes","NO")</f>
        <v>NO</v>
      </c>
      <c r="T266" s="69">
        <f>IF(S266="yes","S","")</f>
      </c>
      <c r="U266" s="666" t="str">
        <f t="shared" si="31"/>
        <v> </v>
      </c>
    </row>
    <row r="267" spans="2:21" ht="15.75" customHeight="1" hidden="1" thickBot="1">
      <c r="B267" s="255" t="s">
        <v>112</v>
      </c>
      <c r="C267" s="273"/>
      <c r="D267" s="1234"/>
      <c r="E267" s="166"/>
      <c r="F267" s="406" t="s">
        <v>7</v>
      </c>
      <c r="G267" s="166"/>
      <c r="H267" s="313"/>
      <c r="I267" s="305"/>
      <c r="J267" s="305"/>
      <c r="K267" s="305"/>
      <c r="L267" s="305"/>
      <c r="M267" s="480"/>
      <c r="N267" s="485"/>
      <c r="O267" s="791"/>
      <c r="P267" s="512">
        <f>SUM(H267:$N267)</f>
        <v>0</v>
      </c>
      <c r="Q267" s="739">
        <f>(H267/10)+(I267/10)+(J267/9)+(K267/8)+(L267/7)+(M267/6)+(N267/5)+O267</f>
        <v>0</v>
      </c>
      <c r="R267" s="103"/>
      <c r="S267" s="658" t="str">
        <f>IF(P267&gt;279,"Yes","NO")</f>
        <v>NO</v>
      </c>
      <c r="T267" s="62">
        <f>IF(S267="yes","S","")</f>
      </c>
      <c r="U267" s="667" t="str">
        <f t="shared" si="31"/>
        <v> </v>
      </c>
    </row>
    <row r="268" spans="3:21" ht="24" customHeight="1" thickBot="1">
      <c r="C268" s="274">
        <f>COUNT(C143:C267)</f>
        <v>124</v>
      </c>
      <c r="D268" s="1377" t="s">
        <v>207</v>
      </c>
      <c r="E268" s="1378"/>
      <c r="F268" s="1384" t="s">
        <v>27</v>
      </c>
      <c r="G268" s="1385"/>
      <c r="H268" s="1385"/>
      <c r="I268" s="1385"/>
      <c r="J268" s="1385"/>
      <c r="K268" s="1385"/>
      <c r="L268" s="1385"/>
      <c r="M268" s="1385"/>
      <c r="N268" s="1385"/>
      <c r="O268" s="1385"/>
      <c r="P268" s="1385"/>
      <c r="Q268" s="1386"/>
      <c r="U268" s="155"/>
    </row>
    <row r="269" ht="16.5" thickBot="1">
      <c r="U269" s="155"/>
    </row>
    <row r="270" spans="2:21" ht="24" thickBot="1">
      <c r="B270" s="1352" t="str">
        <f>B137</f>
        <v>SOUTH AFRICAN NPA NATIONAL CHAMPIONSHIPS - SANDF EEUFEES RANGE - 22nd to 24th MARCH, 2019</v>
      </c>
      <c r="C270" s="1353"/>
      <c r="D270" s="1353"/>
      <c r="E270" s="1353"/>
      <c r="F270" s="1353"/>
      <c r="G270" s="1353"/>
      <c r="H270" s="1353"/>
      <c r="I270" s="1353"/>
      <c r="J270" s="1353"/>
      <c r="K270" s="1353"/>
      <c r="L270" s="1353"/>
      <c r="M270" s="1353"/>
      <c r="N270" s="1353"/>
      <c r="O270" s="1353"/>
      <c r="P270" s="1353"/>
      <c r="Q270" s="1353"/>
      <c r="R270" s="1353"/>
      <c r="S270" s="1353"/>
      <c r="T270" s="1354"/>
      <c r="U270" s="155"/>
    </row>
    <row r="271" ht="16.5" thickBot="1">
      <c r="U271" s="155"/>
    </row>
    <row r="272" spans="2:21" ht="24" thickBot="1">
      <c r="B272" s="473"/>
      <c r="C272" s="1366" t="str">
        <f>C139</f>
        <v>NPA EVENT RESULTS - MARCH 2019</v>
      </c>
      <c r="D272" s="1367"/>
      <c r="E272" s="1367"/>
      <c r="F272" s="1367"/>
      <c r="G272" s="1367"/>
      <c r="H272" s="1367"/>
      <c r="I272" s="1367"/>
      <c r="J272" s="1367"/>
      <c r="K272" s="1367"/>
      <c r="L272" s="1367"/>
      <c r="M272" s="1367"/>
      <c r="N272" s="1367"/>
      <c r="O272" s="1367"/>
      <c r="P272" s="1367"/>
      <c r="Q272" s="1367"/>
      <c r="R272" s="1367"/>
      <c r="S272" s="1367"/>
      <c r="T272" s="1368"/>
      <c r="U272" s="155"/>
    </row>
    <row r="273" ht="9.75" customHeight="1" thickBot="1">
      <c r="U273" s="155"/>
    </row>
    <row r="274" spans="4:21" ht="24" customHeight="1" thickBot="1">
      <c r="D274" s="1372" t="s">
        <v>17</v>
      </c>
      <c r="E274" s="1373"/>
      <c r="F274" s="1373"/>
      <c r="G274" s="1373"/>
      <c r="H274" s="1373"/>
      <c r="I274" s="1373"/>
      <c r="J274" s="1373"/>
      <c r="K274" s="1373"/>
      <c r="L274" s="1373"/>
      <c r="M274" s="1373"/>
      <c r="N274" s="1373"/>
      <c r="O274" s="1373"/>
      <c r="P274" s="1374"/>
      <c r="U274" s="155"/>
    </row>
    <row r="275" spans="3:21" ht="34.5" customHeight="1" thickBot="1">
      <c r="C275" s="266" t="s">
        <v>1</v>
      </c>
      <c r="D275" s="1248" t="s">
        <v>0</v>
      </c>
      <c r="E275" s="190" t="s">
        <v>39</v>
      </c>
      <c r="F275" s="399" t="s">
        <v>57</v>
      </c>
      <c r="G275" s="191"/>
      <c r="H275" s="290" t="s">
        <v>19</v>
      </c>
      <c r="I275" s="291">
        <v>10</v>
      </c>
      <c r="J275" s="291">
        <v>9</v>
      </c>
      <c r="K275" s="291">
        <v>8</v>
      </c>
      <c r="L275" s="291">
        <v>7</v>
      </c>
      <c r="M275" s="476">
        <v>6</v>
      </c>
      <c r="N275" s="477">
        <v>5</v>
      </c>
      <c r="O275" s="793">
        <v>0</v>
      </c>
      <c r="P275" s="510" t="s">
        <v>3</v>
      </c>
      <c r="Q275" s="670" t="s">
        <v>20</v>
      </c>
      <c r="S275" s="1250" t="s">
        <v>22</v>
      </c>
      <c r="T275" s="189" t="s">
        <v>23</v>
      </c>
      <c r="U275" s="664" t="s">
        <v>302</v>
      </c>
    </row>
    <row r="276" spans="2:21" ht="15.75" customHeight="1">
      <c r="B276" s="945" t="s">
        <v>113</v>
      </c>
      <c r="C276" s="709">
        <v>6042</v>
      </c>
      <c r="D276" s="710" t="s">
        <v>311</v>
      </c>
      <c r="E276" s="1250" t="s">
        <v>56</v>
      </c>
      <c r="F276" s="401" t="s">
        <v>8</v>
      </c>
      <c r="G276" s="184"/>
      <c r="H276" s="293">
        <v>150</v>
      </c>
      <c r="I276" s="294">
        <v>140</v>
      </c>
      <c r="J276" s="294">
        <v>9</v>
      </c>
      <c r="K276" s="294"/>
      <c r="L276" s="294"/>
      <c r="M276" s="492"/>
      <c r="N276" s="771"/>
      <c r="O276" s="786"/>
      <c r="P276" s="499">
        <f>SUM(H276:$N276)</f>
        <v>299</v>
      </c>
      <c r="Q276" s="734">
        <f aca="true" t="shared" si="36" ref="Q276:Q282">(H276/10)+(I276/10)+(J276/9)+(K276/8)+(L276/7)+(M276/6)+(N276/5)+O276</f>
        <v>30</v>
      </c>
      <c r="R276" s="30"/>
      <c r="S276" s="1355">
        <f>IF(S278="YES","G","")</f>
      </c>
      <c r="T276" s="1356"/>
      <c r="U276" s="666" t="str">
        <f t="shared" si="31"/>
        <v> </v>
      </c>
    </row>
    <row r="277" spans="2:21" ht="16.5" customHeight="1">
      <c r="B277" s="945" t="s">
        <v>113</v>
      </c>
      <c r="C277" s="275">
        <v>1376</v>
      </c>
      <c r="D277" s="697" t="s">
        <v>52</v>
      </c>
      <c r="E277" s="719" t="s">
        <v>51</v>
      </c>
      <c r="F277" s="402" t="s">
        <v>8</v>
      </c>
      <c r="G277" s="185"/>
      <c r="H277" s="296">
        <v>150</v>
      </c>
      <c r="I277" s="297">
        <v>130</v>
      </c>
      <c r="J277" s="297">
        <v>18</v>
      </c>
      <c r="K277" s="297"/>
      <c r="L277" s="297"/>
      <c r="M277" s="493"/>
      <c r="N277" s="772"/>
      <c r="O277" s="787"/>
      <c r="P277" s="646">
        <f>SUM(H277:$N277)</f>
        <v>298</v>
      </c>
      <c r="Q277" s="735">
        <f t="shared" si="36"/>
        <v>30</v>
      </c>
      <c r="R277" s="48"/>
      <c r="S277" s="1357"/>
      <c r="T277" s="1358"/>
      <c r="U277" s="666" t="str">
        <f t="shared" si="31"/>
        <v> </v>
      </c>
    </row>
    <row r="278" spans="2:21" ht="16.5" customHeight="1">
      <c r="B278" s="945" t="s">
        <v>113</v>
      </c>
      <c r="C278" s="694">
        <v>6034</v>
      </c>
      <c r="D278" s="695" t="s">
        <v>278</v>
      </c>
      <c r="E278" s="148" t="s">
        <v>56</v>
      </c>
      <c r="F278" s="402" t="s">
        <v>8</v>
      </c>
      <c r="G278" s="185"/>
      <c r="H278" s="296">
        <v>90</v>
      </c>
      <c r="I278" s="297">
        <v>200</v>
      </c>
      <c r="J278" s="297">
        <v>0</v>
      </c>
      <c r="K278" s="297">
        <v>8</v>
      </c>
      <c r="L278" s="297"/>
      <c r="M278" s="493"/>
      <c r="N278" s="772"/>
      <c r="O278" s="787"/>
      <c r="P278" s="646">
        <f>SUM(H278:$N278)</f>
        <v>298</v>
      </c>
      <c r="Q278" s="735">
        <f t="shared" si="36"/>
        <v>30</v>
      </c>
      <c r="R278" s="48"/>
      <c r="S278" s="1357"/>
      <c r="T278" s="1358"/>
      <c r="U278" s="666" t="str">
        <f t="shared" si="31"/>
        <v> </v>
      </c>
    </row>
    <row r="279" spans="2:21" ht="16.5" customHeight="1">
      <c r="B279" s="945" t="s">
        <v>113</v>
      </c>
      <c r="C279" s="275">
        <v>6008</v>
      </c>
      <c r="D279" s="697" t="s">
        <v>248</v>
      </c>
      <c r="E279" s="148" t="s">
        <v>56</v>
      </c>
      <c r="F279" s="402" t="s">
        <v>8</v>
      </c>
      <c r="G279" s="185"/>
      <c r="H279" s="296">
        <v>120</v>
      </c>
      <c r="I279" s="297">
        <v>140</v>
      </c>
      <c r="J279" s="297">
        <v>36</v>
      </c>
      <c r="K279" s="297"/>
      <c r="L279" s="297"/>
      <c r="M279" s="493"/>
      <c r="N279" s="772"/>
      <c r="O279" s="787"/>
      <c r="P279" s="646">
        <f>SUM(H279:$N279)</f>
        <v>296</v>
      </c>
      <c r="Q279" s="735">
        <f t="shared" si="36"/>
        <v>30</v>
      </c>
      <c r="R279" s="48"/>
      <c r="S279" s="1357"/>
      <c r="T279" s="1358"/>
      <c r="U279" s="666" t="str">
        <f t="shared" si="31"/>
        <v> </v>
      </c>
    </row>
    <row r="280" spans="2:21" ht="16.5" customHeight="1" thickBot="1">
      <c r="B280" s="945" t="s">
        <v>113</v>
      </c>
      <c r="C280" s="701">
        <v>6045</v>
      </c>
      <c r="D280" s="702" t="s">
        <v>465</v>
      </c>
      <c r="E280" s="722" t="s">
        <v>56</v>
      </c>
      <c r="F280" s="403" t="s">
        <v>8</v>
      </c>
      <c r="G280" s="1234"/>
      <c r="H280" s="304">
        <v>60</v>
      </c>
      <c r="I280" s="305">
        <v>170</v>
      </c>
      <c r="J280" s="305">
        <v>63</v>
      </c>
      <c r="K280" s="305"/>
      <c r="L280" s="305"/>
      <c r="M280" s="494"/>
      <c r="N280" s="773"/>
      <c r="O280" s="788"/>
      <c r="P280" s="624">
        <f>SUM(H280:$N280)</f>
        <v>293</v>
      </c>
      <c r="Q280" s="735">
        <f>(H280/10)+(I280/10)+(J280/9)+(K280/8)+(L280/7)+(M280/6)+(N280/5)+O280</f>
        <v>30</v>
      </c>
      <c r="R280" s="31"/>
      <c r="S280" s="1357"/>
      <c r="T280" s="1358"/>
      <c r="U280" s="666" t="str">
        <f t="shared" si="31"/>
        <v> </v>
      </c>
    </row>
    <row r="281" spans="2:21" ht="16.5" customHeight="1" hidden="1" thickBot="1">
      <c r="B281" s="945" t="s">
        <v>113</v>
      </c>
      <c r="C281" s="1560">
        <v>6016</v>
      </c>
      <c r="D281" s="1561" t="s">
        <v>282</v>
      </c>
      <c r="E281" s="1252" t="s">
        <v>56</v>
      </c>
      <c r="F281" s="394" t="s">
        <v>8</v>
      </c>
      <c r="G281" s="609"/>
      <c r="H281" s="1613"/>
      <c r="I281" s="1618"/>
      <c r="J281" s="1618"/>
      <c r="K281" s="1618"/>
      <c r="L281" s="1618"/>
      <c r="M281" s="1619"/>
      <c r="N281" s="1620"/>
      <c r="O281" s="1610"/>
      <c r="P281" s="1621">
        <f>SUM(H281:$N281)</f>
        <v>0</v>
      </c>
      <c r="Q281" s="738">
        <f t="shared" si="36"/>
        <v>0</v>
      </c>
      <c r="R281" s="17"/>
      <c r="S281" s="1359"/>
      <c r="T281" s="1360"/>
      <c r="U281" s="666" t="str">
        <f t="shared" si="31"/>
        <v> </v>
      </c>
    </row>
    <row r="282" spans="2:21" ht="16.5" customHeight="1">
      <c r="B282" s="945" t="s">
        <v>113</v>
      </c>
      <c r="C282" s="718">
        <v>1266</v>
      </c>
      <c r="D282" s="706" t="s">
        <v>366</v>
      </c>
      <c r="E282" s="959" t="s">
        <v>41</v>
      </c>
      <c r="F282" s="409" t="s">
        <v>4</v>
      </c>
      <c r="G282" s="1233"/>
      <c r="H282" s="954">
        <v>70</v>
      </c>
      <c r="I282" s="885">
        <v>200</v>
      </c>
      <c r="J282" s="885">
        <v>27</v>
      </c>
      <c r="K282" s="885"/>
      <c r="L282" s="885"/>
      <c r="M282" s="955"/>
      <c r="N282" s="956"/>
      <c r="O282" s="957"/>
      <c r="P282" s="748">
        <f>SUM(H282:$N282)</f>
        <v>297</v>
      </c>
      <c r="Q282" s="737">
        <f t="shared" si="36"/>
        <v>30</v>
      </c>
      <c r="R282" s="31"/>
      <c r="S282" s="1577" t="str">
        <f>IF(P282&gt;296,"YES","NO")</f>
        <v>YES</v>
      </c>
      <c r="T282" s="1578" t="str">
        <f>IF(S282="yes","HM","")</f>
        <v>HM</v>
      </c>
      <c r="U282" s="732" t="str">
        <f>IF(P282=0," ",IF(Q282&lt;&gt;30,"ERROR!"," "))</f>
        <v> </v>
      </c>
    </row>
    <row r="283" spans="2:21" ht="16.5" customHeight="1" thickBot="1">
      <c r="B283" s="945" t="s">
        <v>113</v>
      </c>
      <c r="C283" s="701">
        <v>1287</v>
      </c>
      <c r="D283" s="704" t="s">
        <v>251</v>
      </c>
      <c r="E283" s="703" t="s">
        <v>43</v>
      </c>
      <c r="F283" s="403" t="s">
        <v>4</v>
      </c>
      <c r="G283" s="1258"/>
      <c r="H283" s="304">
        <v>70</v>
      </c>
      <c r="I283" s="305">
        <v>120</v>
      </c>
      <c r="J283" s="305">
        <v>99</v>
      </c>
      <c r="K283" s="305"/>
      <c r="L283" s="305"/>
      <c r="M283" s="494"/>
      <c r="N283" s="773"/>
      <c r="O283" s="788"/>
      <c r="P283" s="624">
        <f>SUM(H283:$N283)</f>
        <v>289</v>
      </c>
      <c r="Q283" s="735">
        <f>(H283/10)+(I283/10)+(J283/9)+(K283/8)+(L283/7)+(M283/6)+(N283/5)+O283</f>
        <v>30</v>
      </c>
      <c r="R283" s="48"/>
      <c r="S283" s="657" t="str">
        <f>IF(P283&gt;296,"YES","NO")</f>
        <v>NO</v>
      </c>
      <c r="T283" s="63">
        <f>IF(S283="yes","HM","")</f>
      </c>
      <c r="U283" s="666" t="str">
        <f>IF(P283=0," ",IF(Q283&lt;&gt;30,"ERROR!"," "))</f>
        <v> </v>
      </c>
    </row>
    <row r="284" spans="2:21" ht="16.5" customHeight="1" hidden="1" thickBot="1">
      <c r="B284" s="945" t="s">
        <v>113</v>
      </c>
      <c r="C284" s="1560">
        <v>1786</v>
      </c>
      <c r="D284" s="1561" t="s">
        <v>330</v>
      </c>
      <c r="E284" s="161" t="s">
        <v>51</v>
      </c>
      <c r="F284" s="394" t="s">
        <v>4</v>
      </c>
      <c r="G284" s="1245"/>
      <c r="H284" s="1613"/>
      <c r="I284" s="1618"/>
      <c r="J284" s="1618"/>
      <c r="K284" s="1618"/>
      <c r="L284" s="1618"/>
      <c r="M284" s="1619"/>
      <c r="N284" s="1620"/>
      <c r="O284" s="1610"/>
      <c r="P284" s="1621">
        <f>SUM(H284:$N284)</f>
        <v>0</v>
      </c>
      <c r="Q284" s="738">
        <f aca="true" t="shared" si="37" ref="Q284:Q291">(H284/10)+(I284/10)+(J284/9)+(K284/8)+(L284/7)+(M284/6)+(N284/5)+O284</f>
        <v>0</v>
      </c>
      <c r="R284" s="17"/>
      <c r="S284" s="1224" t="str">
        <f>IF(P284&gt;296,"YES","NO")</f>
        <v>NO</v>
      </c>
      <c r="T284" s="1225">
        <f>IF(S284="yes","HM","")</f>
      </c>
      <c r="U284" s="666" t="str">
        <f t="shared" si="31"/>
        <v> </v>
      </c>
    </row>
    <row r="285" spans="2:21" ht="16.5" customHeight="1">
      <c r="B285" s="945" t="s">
        <v>113</v>
      </c>
      <c r="C285" s="709">
        <v>322</v>
      </c>
      <c r="D285" s="710" t="s">
        <v>69</v>
      </c>
      <c r="E285" s="733" t="s">
        <v>51</v>
      </c>
      <c r="F285" s="399" t="s">
        <v>5</v>
      </c>
      <c r="G285" s="1249"/>
      <c r="H285" s="293">
        <v>60</v>
      </c>
      <c r="I285" s="294">
        <v>150</v>
      </c>
      <c r="J285" s="294">
        <v>81</v>
      </c>
      <c r="K285" s="294"/>
      <c r="L285" s="294"/>
      <c r="M285" s="492"/>
      <c r="N285" s="771"/>
      <c r="O285" s="786"/>
      <c r="P285" s="499">
        <f>SUM(H285:$N285)</f>
        <v>291</v>
      </c>
      <c r="Q285" s="670">
        <f t="shared" si="37"/>
        <v>30</v>
      </c>
      <c r="R285" s="83"/>
      <c r="S285" s="182" t="str">
        <f>IF(P285&gt;293,"YES","NO")</f>
        <v>NO</v>
      </c>
      <c r="T285" s="75">
        <f>IF(S285="yes","M","")</f>
      </c>
      <c r="U285" s="732" t="str">
        <f t="shared" si="31"/>
        <v> </v>
      </c>
    </row>
    <row r="286" spans="2:21" ht="16.5" customHeight="1" hidden="1">
      <c r="B286" s="945" t="s">
        <v>113</v>
      </c>
      <c r="C286" s="275">
        <v>786</v>
      </c>
      <c r="D286" s="697" t="s">
        <v>75</v>
      </c>
      <c r="E286" s="698" t="s">
        <v>50</v>
      </c>
      <c r="F286" s="400" t="s">
        <v>5</v>
      </c>
      <c r="G286" s="1262"/>
      <c r="H286" s="296"/>
      <c r="I286" s="297"/>
      <c r="J286" s="297"/>
      <c r="K286" s="297"/>
      <c r="L286" s="297"/>
      <c r="M286" s="493"/>
      <c r="N286" s="772"/>
      <c r="O286" s="787"/>
      <c r="P286" s="514">
        <f>SUM(H286:$N286)</f>
        <v>0</v>
      </c>
      <c r="Q286" s="735">
        <f>(H286/10)+(I286/10)+(J286/9)+(K286/8)+(L286/7)+(M286/6)+(N286/5)+O286</f>
        <v>0</v>
      </c>
      <c r="R286" s="48"/>
      <c r="S286" s="204" t="str">
        <f>IF(P286&gt;293,"YES","NO")</f>
        <v>NO</v>
      </c>
      <c r="T286" s="65"/>
      <c r="U286" s="666"/>
    </row>
    <row r="287" spans="2:21" ht="16.5" customHeight="1" thickBot="1">
      <c r="B287" s="945" t="s">
        <v>113</v>
      </c>
      <c r="C287" s="701">
        <v>1467</v>
      </c>
      <c r="D287" s="704" t="s">
        <v>345</v>
      </c>
      <c r="E287" s="703" t="s">
        <v>50</v>
      </c>
      <c r="F287" s="403" t="s">
        <v>5</v>
      </c>
      <c r="G287" s="1260"/>
      <c r="H287" s="304">
        <v>20</v>
      </c>
      <c r="I287" s="305">
        <v>180</v>
      </c>
      <c r="J287" s="305">
        <v>81</v>
      </c>
      <c r="K287" s="305"/>
      <c r="L287" s="305"/>
      <c r="M287" s="494"/>
      <c r="N287" s="773"/>
      <c r="O287" s="788">
        <v>1</v>
      </c>
      <c r="P287" s="516">
        <f>SUM(H287:$N287)</f>
        <v>281</v>
      </c>
      <c r="Q287" s="738">
        <f>(H287/10)+(I287/10)+(J287/9)+(K287/8)+(L287/7)+(M287/6)+(N287/5)+O287</f>
        <v>30</v>
      </c>
      <c r="R287" s="17"/>
      <c r="S287" s="205" t="str">
        <f>IF(P287&gt;293,"YES","NO")</f>
        <v>NO</v>
      </c>
      <c r="T287" s="62">
        <f>IF(S287="yes","G","")</f>
      </c>
      <c r="U287" s="666" t="str">
        <f>IF(P287=0," ",IF(Q287&lt;&gt;30,"ERROR!"," "))</f>
        <v> </v>
      </c>
    </row>
    <row r="288" spans="2:21" ht="16.5" customHeight="1">
      <c r="B288" s="945" t="s">
        <v>113</v>
      </c>
      <c r="C288" s="716">
        <v>1539</v>
      </c>
      <c r="D288" s="717" t="s">
        <v>65</v>
      </c>
      <c r="E288" s="723" t="s">
        <v>43</v>
      </c>
      <c r="F288" s="401" t="s">
        <v>6</v>
      </c>
      <c r="G288" s="184"/>
      <c r="H288" s="293">
        <v>100</v>
      </c>
      <c r="I288" s="294">
        <v>110</v>
      </c>
      <c r="J288" s="294">
        <v>81</v>
      </c>
      <c r="K288" s="294"/>
      <c r="L288" s="294"/>
      <c r="M288" s="492"/>
      <c r="N288" s="771"/>
      <c r="O288" s="786"/>
      <c r="P288" s="958">
        <f>SUM(H288:$N288)</f>
        <v>291</v>
      </c>
      <c r="Q288" s="734">
        <f t="shared" si="37"/>
        <v>30</v>
      </c>
      <c r="R288" s="30"/>
      <c r="S288" s="1295" t="str">
        <f>IF(P288&gt;289,"YES","NO")</f>
        <v>YES</v>
      </c>
      <c r="T288" s="1213" t="str">
        <f>IF(S288="yes","G","")</f>
        <v>G</v>
      </c>
      <c r="U288" s="665" t="str">
        <f>IF(P288=0," ",IF(Q288&lt;&gt;30,"ERROR!"," "))</f>
        <v> </v>
      </c>
    </row>
    <row r="289" spans="2:21" ht="16.5" customHeight="1">
      <c r="B289" s="945" t="s">
        <v>113</v>
      </c>
      <c r="C289" s="718">
        <v>638</v>
      </c>
      <c r="D289" s="706" t="s">
        <v>168</v>
      </c>
      <c r="E289" s="713" t="s">
        <v>51</v>
      </c>
      <c r="F289" s="409" t="s">
        <v>7</v>
      </c>
      <c r="G289" s="1249"/>
      <c r="H289" s="954">
        <v>10</v>
      </c>
      <c r="I289" s="885">
        <v>80</v>
      </c>
      <c r="J289" s="885">
        <v>72</v>
      </c>
      <c r="K289" s="885">
        <v>88</v>
      </c>
      <c r="L289" s="885">
        <v>7</v>
      </c>
      <c r="M289" s="955">
        <v>6</v>
      </c>
      <c r="N289" s="956"/>
      <c r="O289" s="957"/>
      <c r="P289" s="758">
        <f>SUM(H289:$N289)</f>
        <v>263</v>
      </c>
      <c r="Q289" s="739">
        <f t="shared" si="37"/>
        <v>30</v>
      </c>
      <c r="R289" s="15"/>
      <c r="S289" s="188" t="str">
        <f>IF(P289&gt;279,"YES","NO")</f>
        <v>NO</v>
      </c>
      <c r="T289" s="69">
        <f>IF(S289="yes","S","")</f>
      </c>
      <c r="U289" s="666" t="str">
        <f>IF(P289=0," ",IF(Q289&lt;&gt;30,"ERROR!"," "))</f>
        <v> </v>
      </c>
    </row>
    <row r="290" spans="2:21" ht="16.5" customHeight="1" thickBot="1">
      <c r="B290" s="945"/>
      <c r="C290" s="701">
        <v>1798</v>
      </c>
      <c r="D290" s="704" t="s">
        <v>71</v>
      </c>
      <c r="E290" s="703" t="s">
        <v>43</v>
      </c>
      <c r="F290" s="403" t="s">
        <v>7</v>
      </c>
      <c r="G290" s="1261"/>
      <c r="H290" s="304">
        <v>20</v>
      </c>
      <c r="I290" s="305">
        <v>50</v>
      </c>
      <c r="J290" s="305">
        <v>99</v>
      </c>
      <c r="K290" s="305">
        <v>72</v>
      </c>
      <c r="L290" s="305">
        <v>7</v>
      </c>
      <c r="M290" s="494">
        <v>6</v>
      </c>
      <c r="N290" s="773">
        <v>5</v>
      </c>
      <c r="O290" s="788"/>
      <c r="P290" s="516">
        <f>SUM(H290:$N290)</f>
        <v>259</v>
      </c>
      <c r="Q290" s="738">
        <f>(H290/10)+(I290/10)+(J290/9)+(K290/8)+(L290/7)+(M290/6)+(N290/5)+O290</f>
        <v>30</v>
      </c>
      <c r="R290" s="17"/>
      <c r="S290" s="121" t="str">
        <f>IF(P290&gt;279,"YES","NO")</f>
        <v>NO</v>
      </c>
      <c r="T290" s="62">
        <f>IF(S290="yes","S","")</f>
      </c>
      <c r="U290" s="667" t="str">
        <f>IF(P290=0," ",IF(Q290&lt;&gt;30,"ERROR!"," "))</f>
        <v> </v>
      </c>
    </row>
    <row r="291" spans="2:21" ht="16.5" customHeight="1" thickBot="1">
      <c r="B291" s="945" t="s">
        <v>397</v>
      </c>
      <c r="C291" s="1560">
        <v>1314</v>
      </c>
      <c r="D291" s="1561" t="s">
        <v>279</v>
      </c>
      <c r="E291" s="1562" t="s">
        <v>46</v>
      </c>
      <c r="F291" s="403" t="s">
        <v>7</v>
      </c>
      <c r="G291" s="1261"/>
      <c r="H291" s="304">
        <v>50</v>
      </c>
      <c r="I291" s="305">
        <v>90</v>
      </c>
      <c r="J291" s="305">
        <v>108</v>
      </c>
      <c r="K291" s="305">
        <v>32</v>
      </c>
      <c r="L291" s="305"/>
      <c r="M291" s="494"/>
      <c r="N291" s="773"/>
      <c r="O291" s="788"/>
      <c r="P291" s="516">
        <f>SUM(H291:$N291)</f>
        <v>280</v>
      </c>
      <c r="Q291" s="738">
        <f t="shared" si="37"/>
        <v>30</v>
      </c>
      <c r="R291" s="17"/>
      <c r="S291" s="1558" t="str">
        <f>IF(P291&gt;279,"YES","NO")</f>
        <v>YES</v>
      </c>
      <c r="T291" s="1559" t="str">
        <f>IF(S291="yes","S","")</f>
        <v>S</v>
      </c>
      <c r="U291" s="667" t="str">
        <f>IF(P291=0," ",IF(Q291&lt;&gt;30,"ERROR!"," "))</f>
        <v> </v>
      </c>
    </row>
    <row r="292" spans="3:21" ht="25.5" customHeight="1" thickBot="1">
      <c r="C292" s="562">
        <f>COUNT(C276:C291)</f>
        <v>16</v>
      </c>
      <c r="D292" s="1375" t="s">
        <v>24</v>
      </c>
      <c r="E292" s="1387"/>
      <c r="F292" s="1388" t="s">
        <v>27</v>
      </c>
      <c r="G292" s="1389"/>
      <c r="H292" s="1389"/>
      <c r="I292" s="1389"/>
      <c r="J292" s="1389"/>
      <c r="K292" s="1389"/>
      <c r="L292" s="1389"/>
      <c r="M292" s="1389"/>
      <c r="N292" s="1389"/>
      <c r="O292" s="1389"/>
      <c r="P292" s="1389"/>
      <c r="Q292" s="1390"/>
      <c r="S292" s="181"/>
      <c r="T292" s="181"/>
      <c r="U292" s="155"/>
    </row>
    <row r="293" ht="16.5" customHeight="1" thickBot="1">
      <c r="U293" s="155"/>
    </row>
    <row r="294" spans="4:21" ht="30" customHeight="1" thickBot="1">
      <c r="D294" s="1304" t="s">
        <v>18</v>
      </c>
      <c r="E294" s="1305"/>
      <c r="F294" s="1305"/>
      <c r="G294" s="1305"/>
      <c r="H294" s="1305"/>
      <c r="I294" s="1305"/>
      <c r="J294" s="1305"/>
      <c r="K294" s="1305"/>
      <c r="L294" s="1305"/>
      <c r="M294" s="1306"/>
      <c r="N294" s="1568"/>
      <c r="O294" s="1569"/>
      <c r="P294" s="1570"/>
      <c r="U294" s="155"/>
    </row>
    <row r="295" spans="3:19" ht="34.5" customHeight="1" thickBot="1">
      <c r="C295" s="266" t="s">
        <v>1</v>
      </c>
      <c r="D295" s="1248" t="s">
        <v>0</v>
      </c>
      <c r="E295" s="190" t="s">
        <v>39</v>
      </c>
      <c r="F295" s="399" t="s">
        <v>57</v>
      </c>
      <c r="G295" s="191"/>
      <c r="H295" s="350" t="s">
        <v>19</v>
      </c>
      <c r="I295" s="330">
        <v>5</v>
      </c>
      <c r="J295" s="330">
        <v>4</v>
      </c>
      <c r="K295" s="330">
        <v>3</v>
      </c>
      <c r="L295" s="331">
        <v>2</v>
      </c>
      <c r="M295" s="292">
        <v>0</v>
      </c>
      <c r="N295" s="495" t="s">
        <v>3</v>
      </c>
      <c r="O295" s="519" t="s">
        <v>21</v>
      </c>
      <c r="P295" s="351" t="s">
        <v>22</v>
      </c>
      <c r="Q295" s="671" t="s">
        <v>23</v>
      </c>
      <c r="S295" s="664" t="s">
        <v>302</v>
      </c>
    </row>
    <row r="296" spans="2:19" ht="15.75" customHeight="1">
      <c r="B296" s="945" t="s">
        <v>118</v>
      </c>
      <c r="C296" s="716">
        <v>6042</v>
      </c>
      <c r="D296" s="717" t="s">
        <v>311</v>
      </c>
      <c r="E296" s="8" t="s">
        <v>56</v>
      </c>
      <c r="F296" s="401" t="s">
        <v>8</v>
      </c>
      <c r="G296" s="169"/>
      <c r="H296" s="326">
        <v>40</v>
      </c>
      <c r="I296" s="294">
        <v>35</v>
      </c>
      <c r="J296" s="294">
        <v>32</v>
      </c>
      <c r="K296" s="294">
        <v>3</v>
      </c>
      <c r="L296" s="339"/>
      <c r="M296" s="794"/>
      <c r="N296" s="496">
        <f>SUM(H296:$L296)</f>
        <v>110</v>
      </c>
      <c r="O296" s="734">
        <f aca="true" t="shared" si="38" ref="O296:O311">(H296/5)+(I296/5)+(J296/4)+(K296/3)+(L296/2)+M296</f>
        <v>24</v>
      </c>
      <c r="P296" s="1362"/>
      <c r="Q296" s="1363"/>
      <c r="S296" s="666" t="str">
        <f>IF(N296=0," ",IF(O296&lt;&gt;24,"ERROR!"," "))</f>
        <v> </v>
      </c>
    </row>
    <row r="297" spans="2:19" ht="15.75" customHeight="1">
      <c r="B297" s="945" t="s">
        <v>118</v>
      </c>
      <c r="C297" s="275">
        <v>6008</v>
      </c>
      <c r="D297" s="697" t="s">
        <v>248</v>
      </c>
      <c r="E297" s="148" t="s">
        <v>56</v>
      </c>
      <c r="F297" s="402" t="s">
        <v>8</v>
      </c>
      <c r="G297" s="150"/>
      <c r="H297" s="311">
        <v>30</v>
      </c>
      <c r="I297" s="297">
        <v>40</v>
      </c>
      <c r="J297" s="297">
        <v>32</v>
      </c>
      <c r="K297" s="297">
        <v>6</v>
      </c>
      <c r="L297" s="312"/>
      <c r="M297" s="340"/>
      <c r="N297" s="497">
        <f>SUM(H297:$L297)</f>
        <v>108</v>
      </c>
      <c r="O297" s="735">
        <f t="shared" si="38"/>
        <v>24</v>
      </c>
      <c r="P297" s="1364"/>
      <c r="Q297" s="1365"/>
      <c r="S297" s="666" t="str">
        <f aca="true" t="shared" si="39" ref="S297:S311">IF(N297=0," ",IF(O297&lt;&gt;24,"ERROR!"," "))</f>
        <v> </v>
      </c>
    </row>
    <row r="298" spans="2:19" ht="15.75" customHeight="1" thickBot="1">
      <c r="B298" s="945"/>
      <c r="C298" s="715">
        <v>6034</v>
      </c>
      <c r="D298" s="702" t="s">
        <v>278</v>
      </c>
      <c r="E298" s="151" t="s">
        <v>56</v>
      </c>
      <c r="F298" s="403" t="s">
        <v>8</v>
      </c>
      <c r="G298" s="166"/>
      <c r="H298" s="313">
        <v>20</v>
      </c>
      <c r="I298" s="305">
        <v>45</v>
      </c>
      <c r="J298" s="305">
        <v>36</v>
      </c>
      <c r="K298" s="305">
        <v>6</v>
      </c>
      <c r="L298" s="314"/>
      <c r="M298" s="795"/>
      <c r="N298" s="498">
        <f>SUM(H298:$L298)</f>
        <v>107</v>
      </c>
      <c r="O298" s="738">
        <f>(H298/5)+(I298/5)+(J298/4)+(K298/3)+(L298/2)+M298</f>
        <v>24</v>
      </c>
      <c r="P298" s="1364"/>
      <c r="Q298" s="1365"/>
      <c r="S298" s="666"/>
    </row>
    <row r="299" spans="2:19" ht="15.75" customHeight="1" hidden="1">
      <c r="B299" s="945" t="s">
        <v>118</v>
      </c>
      <c r="C299" s="574">
        <v>1299</v>
      </c>
      <c r="D299" s="712" t="s">
        <v>74</v>
      </c>
      <c r="E299" s="1622" t="s">
        <v>51</v>
      </c>
      <c r="F299" s="404" t="s">
        <v>8</v>
      </c>
      <c r="G299" s="167"/>
      <c r="H299" s="308"/>
      <c r="I299" s="309"/>
      <c r="J299" s="309"/>
      <c r="K299" s="309"/>
      <c r="L299" s="310"/>
      <c r="M299" s="352"/>
      <c r="N299" s="988">
        <f>SUM(H299:$L299)</f>
        <v>0</v>
      </c>
      <c r="O299" s="739">
        <f t="shared" si="38"/>
        <v>0</v>
      </c>
      <c r="P299" s="1364"/>
      <c r="Q299" s="1365"/>
      <c r="S299" s="666" t="str">
        <f t="shared" si="39"/>
        <v> </v>
      </c>
    </row>
    <row r="300" spans="2:19" ht="15.75" customHeight="1" hidden="1" thickBot="1">
      <c r="B300" s="945" t="s">
        <v>118</v>
      </c>
      <c r="C300" s="275">
        <v>6016</v>
      </c>
      <c r="D300" s="697" t="s">
        <v>282</v>
      </c>
      <c r="E300" s="148" t="s">
        <v>56</v>
      </c>
      <c r="F300" s="402" t="s">
        <v>8</v>
      </c>
      <c r="G300" s="150"/>
      <c r="H300" s="311"/>
      <c r="I300" s="297"/>
      <c r="J300" s="297"/>
      <c r="K300" s="297"/>
      <c r="L300" s="312"/>
      <c r="M300" s="340"/>
      <c r="N300" s="497">
        <f>SUM(H300:$L300)</f>
        <v>0</v>
      </c>
      <c r="O300" s="735">
        <f t="shared" si="38"/>
        <v>0</v>
      </c>
      <c r="P300" s="1364"/>
      <c r="Q300" s="1365"/>
      <c r="S300" s="666" t="str">
        <f t="shared" si="39"/>
        <v> </v>
      </c>
    </row>
    <row r="301" spans="2:19" ht="15.75" customHeight="1" hidden="1">
      <c r="B301" s="945" t="s">
        <v>118</v>
      </c>
      <c r="C301" s="709">
        <v>786</v>
      </c>
      <c r="D301" s="710" t="s">
        <v>75</v>
      </c>
      <c r="E301" s="733" t="s">
        <v>50</v>
      </c>
      <c r="F301" s="399" t="s">
        <v>4</v>
      </c>
      <c r="G301" s="163"/>
      <c r="H301" s="326"/>
      <c r="I301" s="294"/>
      <c r="J301" s="294"/>
      <c r="K301" s="294"/>
      <c r="L301" s="339"/>
      <c r="M301" s="794"/>
      <c r="N301" s="777">
        <f>SUM(H301:$L301)</f>
        <v>0</v>
      </c>
      <c r="O301" s="670">
        <f t="shared" si="38"/>
        <v>0</v>
      </c>
      <c r="P301" s="989" t="str">
        <f>IF(N301&gt;114,"Yes","NO")</f>
        <v>NO</v>
      </c>
      <c r="Q301" s="673">
        <f>IF(P301="yes","HM","")</f>
      </c>
      <c r="S301" s="666" t="str">
        <f t="shared" si="39"/>
        <v> </v>
      </c>
    </row>
    <row r="302" spans="2:19" ht="15.75" customHeight="1" hidden="1">
      <c r="B302" s="945" t="s">
        <v>118</v>
      </c>
      <c r="C302" s="275">
        <v>1376</v>
      </c>
      <c r="D302" s="697" t="s">
        <v>52</v>
      </c>
      <c r="E302" s="719" t="s">
        <v>51</v>
      </c>
      <c r="F302" s="402" t="s">
        <v>4</v>
      </c>
      <c r="G302" s="150"/>
      <c r="H302" s="311"/>
      <c r="I302" s="297"/>
      <c r="J302" s="297"/>
      <c r="K302" s="297"/>
      <c r="L302" s="312"/>
      <c r="M302" s="340"/>
      <c r="N302" s="774">
        <f>SUM(H302:$L302)</f>
        <v>0</v>
      </c>
      <c r="O302" s="735">
        <f t="shared" si="38"/>
        <v>0</v>
      </c>
      <c r="P302" s="349" t="str">
        <f>IF(N302&gt;114,"Yes","NO")</f>
        <v>NO</v>
      </c>
      <c r="Q302" s="674">
        <f>IF(P302="yes","HM","")</f>
      </c>
      <c r="S302" s="666"/>
    </row>
    <row r="303" spans="2:19" ht="15.75" customHeight="1" hidden="1" thickBot="1">
      <c r="B303" s="945" t="s">
        <v>118</v>
      </c>
      <c r="C303" s="701">
        <v>1786</v>
      </c>
      <c r="D303" s="704" t="s">
        <v>330</v>
      </c>
      <c r="E303" s="722" t="s">
        <v>51</v>
      </c>
      <c r="F303" s="403" t="s">
        <v>4</v>
      </c>
      <c r="G303" s="166"/>
      <c r="H303" s="313"/>
      <c r="I303" s="305"/>
      <c r="J303" s="305"/>
      <c r="K303" s="305"/>
      <c r="L303" s="314"/>
      <c r="M303" s="795"/>
      <c r="N303" s="775">
        <f>SUM(H303:$L303)</f>
        <v>0</v>
      </c>
      <c r="O303" s="738">
        <f t="shared" si="38"/>
        <v>0</v>
      </c>
      <c r="P303" s="353" t="str">
        <f>IF(N303&gt;114,"Yes","NO")</f>
        <v>NO</v>
      </c>
      <c r="Q303" s="672">
        <f>IF(P303="yes","HM","")</f>
      </c>
      <c r="S303" s="666" t="str">
        <f t="shared" si="39"/>
        <v> </v>
      </c>
    </row>
    <row r="304" spans="2:19" ht="15.75" customHeight="1">
      <c r="B304" s="945" t="s">
        <v>118</v>
      </c>
      <c r="C304" s="718">
        <v>1266</v>
      </c>
      <c r="D304" s="706" t="s">
        <v>366</v>
      </c>
      <c r="E304" s="720" t="s">
        <v>41</v>
      </c>
      <c r="F304" s="404" t="s">
        <v>5</v>
      </c>
      <c r="G304" s="167"/>
      <c r="H304" s="308">
        <v>20</v>
      </c>
      <c r="I304" s="309">
        <v>35</v>
      </c>
      <c r="J304" s="309">
        <v>28</v>
      </c>
      <c r="K304" s="309">
        <v>18</v>
      </c>
      <c r="L304" s="310"/>
      <c r="M304" s="352"/>
      <c r="N304" s="988">
        <f>SUM(H304:$L304)</f>
        <v>101</v>
      </c>
      <c r="O304" s="739">
        <f t="shared" si="38"/>
        <v>24</v>
      </c>
      <c r="P304" s="614" t="str">
        <f>IF(N304&gt;103,"Yes","NO")</f>
        <v>NO</v>
      </c>
      <c r="Q304" s="675">
        <f>IF(P304="yes","M","")</f>
      </c>
      <c r="S304" s="666" t="str">
        <f>IF(N304=0," ",IF(O304&lt;&gt;24,"ERROR!"," "))</f>
        <v> </v>
      </c>
    </row>
    <row r="305" spans="2:19" ht="15.75" customHeight="1">
      <c r="B305" s="945" t="s">
        <v>118</v>
      </c>
      <c r="C305" s="275">
        <v>1287</v>
      </c>
      <c r="D305" s="697" t="s">
        <v>251</v>
      </c>
      <c r="E305" s="719" t="s">
        <v>43</v>
      </c>
      <c r="F305" s="402" t="s">
        <v>5</v>
      </c>
      <c r="G305" s="150"/>
      <c r="H305" s="311">
        <v>35</v>
      </c>
      <c r="I305" s="297">
        <v>5</v>
      </c>
      <c r="J305" s="297">
        <v>52</v>
      </c>
      <c r="K305" s="297">
        <v>6</v>
      </c>
      <c r="L305" s="312">
        <v>2</v>
      </c>
      <c r="M305" s="340"/>
      <c r="N305" s="497">
        <f>SUM(H305:$L305)</f>
        <v>100</v>
      </c>
      <c r="O305" s="739">
        <f t="shared" si="38"/>
        <v>24</v>
      </c>
      <c r="P305" s="336" t="str">
        <f>IF(N305&gt;103,"Yes","NO")</f>
        <v>NO</v>
      </c>
      <c r="Q305" s="674">
        <f>IF(P305="yes","M","")</f>
      </c>
      <c r="S305" s="666" t="str">
        <f>IF(N305=0," ",IF(O305&lt;&gt;24,"ERROR!"," "))</f>
        <v> </v>
      </c>
    </row>
    <row r="306" spans="2:19" ht="15.75" customHeight="1" thickBot="1">
      <c r="B306" s="945" t="s">
        <v>118</v>
      </c>
      <c r="C306" s="275">
        <v>638</v>
      </c>
      <c r="D306" s="697" t="s">
        <v>168</v>
      </c>
      <c r="E306" s="719" t="s">
        <v>51</v>
      </c>
      <c r="F306" s="402" t="s">
        <v>5</v>
      </c>
      <c r="G306" s="150"/>
      <c r="H306" s="311">
        <v>15</v>
      </c>
      <c r="I306" s="297">
        <v>5</v>
      </c>
      <c r="J306" s="297">
        <v>36</v>
      </c>
      <c r="K306" s="297">
        <v>18</v>
      </c>
      <c r="L306" s="312">
        <v>10</v>
      </c>
      <c r="M306" s="340"/>
      <c r="N306" s="497">
        <f>SUM(H306:$L306)</f>
        <v>84</v>
      </c>
      <c r="O306" s="739">
        <f t="shared" si="38"/>
        <v>24</v>
      </c>
      <c r="P306" s="336" t="str">
        <f>IF(N306&gt;103,"Yes","NO")</f>
        <v>NO</v>
      </c>
      <c r="Q306" s="674">
        <f>IF(P306="yes","M","")</f>
      </c>
      <c r="S306" s="666" t="str">
        <f t="shared" si="39"/>
        <v> </v>
      </c>
    </row>
    <row r="307" spans="2:19" ht="15.75" customHeight="1">
      <c r="B307" s="945" t="s">
        <v>118</v>
      </c>
      <c r="C307" s="709">
        <v>1467</v>
      </c>
      <c r="D307" s="710" t="s">
        <v>345</v>
      </c>
      <c r="E307" s="733" t="s">
        <v>50</v>
      </c>
      <c r="F307" s="399" t="s">
        <v>6</v>
      </c>
      <c r="G307" s="163"/>
      <c r="H307" s="326">
        <v>5</v>
      </c>
      <c r="I307" s="294">
        <v>20</v>
      </c>
      <c r="J307" s="294">
        <v>52</v>
      </c>
      <c r="K307" s="294">
        <v>9</v>
      </c>
      <c r="L307" s="339">
        <v>6</v>
      </c>
      <c r="M307" s="794"/>
      <c r="N307" s="777">
        <f>SUM(H307:$L307)</f>
        <v>92</v>
      </c>
      <c r="O307" s="670">
        <f t="shared" si="38"/>
        <v>24</v>
      </c>
      <c r="P307" s="744" t="str">
        <f>IF(N307&gt;109,"Yes","NO")</f>
        <v>NO</v>
      </c>
      <c r="Q307" s="673">
        <f>IF(P307="yes","G","")</f>
      </c>
      <c r="S307" s="666" t="str">
        <f t="shared" si="39"/>
        <v> </v>
      </c>
    </row>
    <row r="308" spans="2:19" ht="15.75" customHeight="1">
      <c r="B308" s="945" t="s">
        <v>118</v>
      </c>
      <c r="C308" s="277">
        <v>1539</v>
      </c>
      <c r="D308" s="699" t="s">
        <v>65</v>
      </c>
      <c r="E308" s="721" t="s">
        <v>43</v>
      </c>
      <c r="F308" s="400" t="s">
        <v>6</v>
      </c>
      <c r="G308" s="147"/>
      <c r="H308" s="311">
        <v>5</v>
      </c>
      <c r="I308" s="297">
        <v>15</v>
      </c>
      <c r="J308" s="297">
        <v>48</v>
      </c>
      <c r="K308" s="297">
        <v>21</v>
      </c>
      <c r="L308" s="312">
        <v>2</v>
      </c>
      <c r="M308" s="340"/>
      <c r="N308" s="774">
        <f>SUM(H308:$L308)</f>
        <v>91</v>
      </c>
      <c r="O308" s="740">
        <f t="shared" si="38"/>
        <v>24</v>
      </c>
      <c r="P308" s="337" t="str">
        <f>IF(N308&gt;109,"Yes","NO")</f>
        <v>NO</v>
      </c>
      <c r="Q308" s="678">
        <f>IF(P308="yes","G","")</f>
      </c>
      <c r="S308" s="666" t="str">
        <f t="shared" si="39"/>
        <v> </v>
      </c>
    </row>
    <row r="309" spans="2:19" ht="15.75" customHeight="1" thickBot="1">
      <c r="B309" s="945" t="s">
        <v>118</v>
      </c>
      <c r="C309" s="701">
        <v>322</v>
      </c>
      <c r="D309" s="704" t="s">
        <v>69</v>
      </c>
      <c r="E309" s="703" t="s">
        <v>50</v>
      </c>
      <c r="F309" s="403" t="s">
        <v>6</v>
      </c>
      <c r="G309" s="166"/>
      <c r="H309" s="313">
        <v>30</v>
      </c>
      <c r="I309" s="305">
        <v>0</v>
      </c>
      <c r="J309" s="305">
        <v>40</v>
      </c>
      <c r="K309" s="305">
        <v>15</v>
      </c>
      <c r="L309" s="314">
        <v>2</v>
      </c>
      <c r="M309" s="795">
        <v>2</v>
      </c>
      <c r="N309" s="775">
        <f>SUM(H309:$L309)</f>
        <v>87</v>
      </c>
      <c r="O309" s="738">
        <f t="shared" si="38"/>
        <v>24</v>
      </c>
      <c r="P309" s="338" t="str">
        <f>IF(N309&gt;109,"Yes","NO")</f>
        <v>NO</v>
      </c>
      <c r="Q309" s="672">
        <f>IF(P309="yes","G","")</f>
      </c>
      <c r="S309" s="666" t="str">
        <f t="shared" si="39"/>
        <v> </v>
      </c>
    </row>
    <row r="310" spans="3:19" ht="15.75" customHeight="1">
      <c r="C310" s="277">
        <v>1314</v>
      </c>
      <c r="D310" s="699" t="s">
        <v>279</v>
      </c>
      <c r="E310" s="721" t="s">
        <v>46</v>
      </c>
      <c r="F310" s="400" t="s">
        <v>7</v>
      </c>
      <c r="G310" s="147"/>
      <c r="H310" s="311">
        <v>5</v>
      </c>
      <c r="I310" s="297">
        <v>15</v>
      </c>
      <c r="J310" s="297">
        <v>52</v>
      </c>
      <c r="K310" s="297">
        <v>18</v>
      </c>
      <c r="L310" s="312">
        <v>2</v>
      </c>
      <c r="M310" s="340"/>
      <c r="N310" s="774">
        <f>SUM(H310:$L310)</f>
        <v>92</v>
      </c>
      <c r="O310" s="740">
        <f t="shared" si="38"/>
        <v>24</v>
      </c>
      <c r="P310" s="1572" t="str">
        <f>IF(N310&gt;85,"Yes","NO")</f>
        <v>Yes</v>
      </c>
      <c r="Q310" s="1571" t="str">
        <f>IF(P310="yes","G","")</f>
        <v>G</v>
      </c>
      <c r="S310" s="732"/>
    </row>
    <row r="311" spans="3:19" ht="15.75" customHeight="1" thickBot="1">
      <c r="C311" s="277">
        <v>1798</v>
      </c>
      <c r="D311" s="724" t="s">
        <v>71</v>
      </c>
      <c r="E311" s="721" t="s">
        <v>43</v>
      </c>
      <c r="F311" s="400" t="s">
        <v>7</v>
      </c>
      <c r="G311" s="166"/>
      <c r="H311" s="304">
        <v>10</v>
      </c>
      <c r="I311" s="305">
        <v>10</v>
      </c>
      <c r="J311" s="305">
        <v>40</v>
      </c>
      <c r="K311" s="305">
        <v>27</v>
      </c>
      <c r="L311" s="314">
        <v>2</v>
      </c>
      <c r="M311" s="795"/>
      <c r="N311" s="775">
        <f>SUM(H311:$L311)</f>
        <v>89</v>
      </c>
      <c r="O311" s="738">
        <f t="shared" si="38"/>
        <v>24</v>
      </c>
      <c r="P311" s="1554" t="str">
        <f>IF(N311&gt;85,"Yes","NO")</f>
        <v>Yes</v>
      </c>
      <c r="Q311" s="1555" t="str">
        <f>IF(P311="yes","S","")</f>
        <v>S</v>
      </c>
      <c r="S311" s="667" t="str">
        <f t="shared" si="39"/>
        <v> </v>
      </c>
    </row>
    <row r="312" spans="3:17" s="155" customFormat="1" ht="31.5" customHeight="1" thickBot="1">
      <c r="C312" s="274">
        <f>COUNT(C296:C311)</f>
        <v>16</v>
      </c>
      <c r="D312" s="1382" t="s">
        <v>24</v>
      </c>
      <c r="E312" s="1383"/>
      <c r="F312" s="1369" t="s">
        <v>25</v>
      </c>
      <c r="G312" s="1370"/>
      <c r="H312" s="1370"/>
      <c r="I312" s="1370"/>
      <c r="J312" s="1370"/>
      <c r="K312" s="1370"/>
      <c r="L312" s="1370"/>
      <c r="M312" s="1370"/>
      <c r="N312" s="1370"/>
      <c r="O312" s="1370"/>
      <c r="P312" s="1370"/>
      <c r="Q312" s="1371"/>
    </row>
    <row r="313" ht="16.5" customHeight="1"/>
    <row r="314" ht="13.5" customHeight="1" thickBot="1"/>
    <row r="315" spans="2:19" ht="24" customHeight="1" thickBot="1">
      <c r="B315" s="1352" t="str">
        <f>B2</f>
        <v>SOUTH AFRICAN NPA NATIONAL CHAMPIONSHIPS - SANDF EEUFEES RANGE - 22nd to 24th MARCH, 2019</v>
      </c>
      <c r="C315" s="1353"/>
      <c r="D315" s="1353"/>
      <c r="E315" s="1353"/>
      <c r="F315" s="1353"/>
      <c r="G315" s="1353"/>
      <c r="H315" s="1353"/>
      <c r="I315" s="1353"/>
      <c r="J315" s="1353"/>
      <c r="K315" s="1353"/>
      <c r="L315" s="1353"/>
      <c r="M315" s="1353"/>
      <c r="N315" s="1353"/>
      <c r="O315" s="1353"/>
      <c r="P315" s="1353"/>
      <c r="Q315" s="1353"/>
      <c r="R315" s="1353"/>
      <c r="S315" s="1354"/>
    </row>
    <row r="316" spans="4:16" ht="10.5" customHeight="1" thickBot="1">
      <c r="D316" s="433"/>
      <c r="E316" s="433"/>
      <c r="G316" s="433"/>
      <c r="H316" s="327"/>
      <c r="I316" s="327"/>
      <c r="J316" s="327"/>
      <c r="K316" s="327"/>
      <c r="L316" s="327"/>
      <c r="P316" s="328"/>
    </row>
    <row r="317" spans="3:17" s="473" customFormat="1" ht="26.25" customHeight="1" thickBot="1">
      <c r="C317" s="474"/>
      <c r="D317" s="1366" t="str">
        <f>C4</f>
        <v>NPA EVENT RESULTS - MARCH 2019</v>
      </c>
      <c r="E317" s="1367"/>
      <c r="F317" s="1367"/>
      <c r="G317" s="1367"/>
      <c r="H317" s="1367"/>
      <c r="I317" s="1367"/>
      <c r="J317" s="1367"/>
      <c r="K317" s="1367"/>
      <c r="L317" s="1367"/>
      <c r="M317" s="1367"/>
      <c r="N317" s="1367"/>
      <c r="O317" s="1367"/>
      <c r="P317" s="1367"/>
      <c r="Q317" s="1368"/>
    </row>
    <row r="318" ht="10.5" customHeight="1" thickBot="1"/>
    <row r="319" spans="4:16" ht="28.5" customHeight="1" thickBot="1">
      <c r="D319" s="1304" t="s">
        <v>11</v>
      </c>
      <c r="E319" s="1305"/>
      <c r="F319" s="1305"/>
      <c r="G319" s="1305"/>
      <c r="H319" s="1305"/>
      <c r="I319" s="1305"/>
      <c r="J319" s="1305"/>
      <c r="K319" s="1305"/>
      <c r="L319" s="1305"/>
      <c r="M319" s="1361"/>
      <c r="N319" s="1568"/>
      <c r="O319" s="1569"/>
      <c r="P319" s="1570"/>
    </row>
    <row r="320" spans="3:19" ht="34.5" customHeight="1" thickBot="1">
      <c r="C320" s="279" t="s">
        <v>1</v>
      </c>
      <c r="D320" s="631" t="s">
        <v>0</v>
      </c>
      <c r="E320" s="194" t="s">
        <v>39</v>
      </c>
      <c r="F320" s="392" t="s">
        <v>57</v>
      </c>
      <c r="G320" s="195"/>
      <c r="H320" s="329" t="s">
        <v>19</v>
      </c>
      <c r="I320" s="330">
        <v>5</v>
      </c>
      <c r="J320" s="330">
        <v>4</v>
      </c>
      <c r="K320" s="330">
        <v>3</v>
      </c>
      <c r="L320" s="331">
        <v>2</v>
      </c>
      <c r="M320" s="796">
        <v>0</v>
      </c>
      <c r="N320" s="511" t="s">
        <v>3</v>
      </c>
      <c r="O320" s="354" t="s">
        <v>21</v>
      </c>
      <c r="P320" s="332" t="s">
        <v>22</v>
      </c>
      <c r="Q320" s="676" t="s">
        <v>23</v>
      </c>
      <c r="S320" s="664" t="s">
        <v>302</v>
      </c>
    </row>
    <row r="321" spans="2:19" ht="15.75" customHeight="1">
      <c r="B321" s="945" t="s">
        <v>115</v>
      </c>
      <c r="C321" s="282">
        <v>6008</v>
      </c>
      <c r="D321" s="1229" t="s">
        <v>248</v>
      </c>
      <c r="E321" s="1228" t="s">
        <v>56</v>
      </c>
      <c r="F321" s="409" t="s">
        <v>8</v>
      </c>
      <c r="G321" s="1228"/>
      <c r="H321" s="293">
        <v>25</v>
      </c>
      <c r="I321" s="294">
        <v>55</v>
      </c>
      <c r="J321" s="294">
        <v>24</v>
      </c>
      <c r="K321" s="294">
        <v>6</v>
      </c>
      <c r="L321" s="339"/>
      <c r="M321" s="797"/>
      <c r="N321" s="778">
        <f>SUM(H321:$L321)</f>
        <v>110</v>
      </c>
      <c r="O321" s="750">
        <f aca="true" t="shared" si="40" ref="O321:O327">(H321/5)+(I321/5)+(J321/4)+(K321/3)+(L321/2)+M321</f>
        <v>24</v>
      </c>
      <c r="P321" s="1379"/>
      <c r="Q321" s="1380"/>
      <c r="S321" s="666" t="str">
        <f aca="true" t="shared" si="41" ref="S321:S371">IF(N321=0," ",IF(O321&lt;&gt;24,"ERROR!"," "))</f>
        <v> </v>
      </c>
    </row>
    <row r="322" spans="2:19" ht="15.75" customHeight="1">
      <c r="B322" s="945" t="s">
        <v>115</v>
      </c>
      <c r="C322" s="275">
        <v>6016</v>
      </c>
      <c r="D322" s="728" t="s">
        <v>282</v>
      </c>
      <c r="E322" s="1237" t="s">
        <v>56</v>
      </c>
      <c r="F322" s="402" t="s">
        <v>8</v>
      </c>
      <c r="G322" s="1237"/>
      <c r="H322" s="296">
        <v>25</v>
      </c>
      <c r="I322" s="297">
        <v>35</v>
      </c>
      <c r="J322" s="297">
        <v>40</v>
      </c>
      <c r="K322" s="297">
        <v>6</v>
      </c>
      <c r="L322" s="312"/>
      <c r="M322" s="798"/>
      <c r="N322" s="779">
        <f>SUM(H322:$L322)</f>
        <v>106</v>
      </c>
      <c r="O322" s="735">
        <f>(H322/5)+(I322/5)+(J322/4)+(K322/3)+(L322/2)+M322</f>
        <v>24</v>
      </c>
      <c r="P322" s="1381"/>
      <c r="Q322" s="1332"/>
      <c r="S322" s="666" t="str">
        <f t="shared" si="41"/>
        <v> </v>
      </c>
    </row>
    <row r="323" spans="2:19" ht="15.75" customHeight="1">
      <c r="B323" s="945" t="s">
        <v>115</v>
      </c>
      <c r="C323" s="694">
        <v>6034</v>
      </c>
      <c r="D323" s="725" t="s">
        <v>278</v>
      </c>
      <c r="E323" s="1237" t="s">
        <v>56</v>
      </c>
      <c r="F323" s="402" t="s">
        <v>8</v>
      </c>
      <c r="G323" s="1237"/>
      <c r="H323" s="296">
        <v>20</v>
      </c>
      <c r="I323" s="297">
        <v>35</v>
      </c>
      <c r="J323" s="297">
        <v>32</v>
      </c>
      <c r="K323" s="297">
        <v>15</v>
      </c>
      <c r="L323" s="312"/>
      <c r="M323" s="798"/>
      <c r="N323" s="779">
        <f>SUM(H323:$L323)</f>
        <v>102</v>
      </c>
      <c r="O323" s="735">
        <f>(H323/5)+(I323/5)+(J323/4)+(K323/3)+(L323/2)+M323</f>
        <v>24</v>
      </c>
      <c r="P323" s="1381"/>
      <c r="Q323" s="1332"/>
      <c r="S323" s="666" t="str">
        <f t="shared" si="41"/>
        <v> </v>
      </c>
    </row>
    <row r="324" spans="2:19" ht="15.75" customHeight="1">
      <c r="B324" s="945"/>
      <c r="C324" s="277">
        <v>6043</v>
      </c>
      <c r="D324" s="724" t="s">
        <v>315</v>
      </c>
      <c r="E324" s="77" t="s">
        <v>56</v>
      </c>
      <c r="F324" s="400" t="s">
        <v>8</v>
      </c>
      <c r="G324" s="640"/>
      <c r="H324" s="300">
        <v>35</v>
      </c>
      <c r="I324" s="301">
        <v>30</v>
      </c>
      <c r="J324" s="301">
        <v>20</v>
      </c>
      <c r="K324" s="301">
        <v>18</v>
      </c>
      <c r="L324" s="316"/>
      <c r="M324" s="919"/>
      <c r="N324" s="783">
        <f>SUM(H324:$L324)</f>
        <v>103</v>
      </c>
      <c r="O324" s="740">
        <f>(H324/5)+(I324/5)+(J324/4)+(K324/3)+(L324/2)+M324</f>
        <v>24</v>
      </c>
      <c r="P324" s="1381"/>
      <c r="Q324" s="1332"/>
      <c r="S324" s="666"/>
    </row>
    <row r="325" spans="2:19" ht="15.75" customHeight="1" thickBot="1">
      <c r="B325" s="945" t="s">
        <v>115</v>
      </c>
      <c r="C325" s="275">
        <v>6042</v>
      </c>
      <c r="D325" s="728" t="s">
        <v>311</v>
      </c>
      <c r="E325" s="1237" t="s">
        <v>56</v>
      </c>
      <c r="F325" s="402" t="s">
        <v>8</v>
      </c>
      <c r="G325" s="1237"/>
      <c r="H325" s="296">
        <v>30</v>
      </c>
      <c r="I325" s="297">
        <v>25</v>
      </c>
      <c r="J325" s="297">
        <v>36</v>
      </c>
      <c r="K325" s="297">
        <v>12</v>
      </c>
      <c r="L325" s="312"/>
      <c r="M325" s="798"/>
      <c r="N325" s="779">
        <f>SUM(H325:$L325)</f>
        <v>103</v>
      </c>
      <c r="O325" s="735">
        <f t="shared" si="40"/>
        <v>24</v>
      </c>
      <c r="P325" s="1381"/>
      <c r="Q325" s="1332"/>
      <c r="S325" s="666" t="str">
        <f t="shared" si="41"/>
        <v> </v>
      </c>
    </row>
    <row r="326" spans="2:19" ht="15.75">
      <c r="B326" s="945" t="s">
        <v>115</v>
      </c>
      <c r="C326" s="574">
        <v>1376</v>
      </c>
      <c r="D326" s="727" t="s">
        <v>52</v>
      </c>
      <c r="E326" s="982" t="s">
        <v>51</v>
      </c>
      <c r="F326" s="401" t="s">
        <v>4</v>
      </c>
      <c r="G326" s="1236"/>
      <c r="H326" s="293">
        <v>20</v>
      </c>
      <c r="I326" s="294">
        <v>20</v>
      </c>
      <c r="J326" s="294">
        <v>20</v>
      </c>
      <c r="K326" s="294">
        <v>30</v>
      </c>
      <c r="L326" s="339"/>
      <c r="M326" s="797">
        <v>1</v>
      </c>
      <c r="N326" s="781">
        <f>SUM(H326:$L326)</f>
        <v>90</v>
      </c>
      <c r="O326" s="1190">
        <f t="shared" si="40"/>
        <v>24</v>
      </c>
      <c r="P326" s="335" t="str">
        <f>IF(N326&gt;114,"Yes","NO")</f>
        <v>NO</v>
      </c>
      <c r="Q326" s="677">
        <f>IF(P326="yes","HM","")</f>
      </c>
      <c r="S326" s="666" t="str">
        <f t="shared" si="41"/>
        <v> </v>
      </c>
    </row>
    <row r="327" spans="2:19" ht="16.5" thickBot="1">
      <c r="B327" s="945" t="s">
        <v>115</v>
      </c>
      <c r="C327" s="701">
        <v>6032</v>
      </c>
      <c r="D327" s="726" t="s">
        <v>250</v>
      </c>
      <c r="E327" s="1234" t="s">
        <v>56</v>
      </c>
      <c r="F327" s="403" t="s">
        <v>4</v>
      </c>
      <c r="G327" s="1234"/>
      <c r="H327" s="304">
        <v>10</v>
      </c>
      <c r="I327" s="305">
        <v>10</v>
      </c>
      <c r="J327" s="305">
        <v>32</v>
      </c>
      <c r="K327" s="305">
        <v>30</v>
      </c>
      <c r="L327" s="314">
        <v>4</v>
      </c>
      <c r="M327" s="799"/>
      <c r="N327" s="780">
        <f>SUM(H327:$L327)</f>
        <v>86</v>
      </c>
      <c r="O327" s="928">
        <f t="shared" si="40"/>
        <v>24</v>
      </c>
      <c r="P327" s="338" t="str">
        <f>IF(N327&gt;114,"Yes","NO")</f>
        <v>NO</v>
      </c>
      <c r="Q327" s="672">
        <f>IF(P327="yes","HM","")</f>
      </c>
      <c r="S327" s="666" t="str">
        <f t="shared" si="41"/>
        <v> </v>
      </c>
    </row>
    <row r="328" spans="2:19" ht="15.75">
      <c r="B328" s="945" t="s">
        <v>115</v>
      </c>
      <c r="C328" s="278">
        <v>2</v>
      </c>
      <c r="D328" s="1228" t="s">
        <v>72</v>
      </c>
      <c r="E328" s="146" t="s">
        <v>43</v>
      </c>
      <c r="F328" s="398" t="s">
        <v>5</v>
      </c>
      <c r="G328" s="1251"/>
      <c r="H328" s="293">
        <v>25</v>
      </c>
      <c r="I328" s="294">
        <v>35</v>
      </c>
      <c r="J328" s="294">
        <v>40</v>
      </c>
      <c r="K328" s="294">
        <v>6</v>
      </c>
      <c r="L328" s="339"/>
      <c r="M328" s="797"/>
      <c r="N328" s="782">
        <f>SUM(H328:$L328)</f>
        <v>106</v>
      </c>
      <c r="O328" s="940">
        <f aca="true" t="shared" si="42" ref="O328:O361">(H328/5)+(I328/5)+(J328/4)+(K328/3)+(L328/2)+M328</f>
        <v>24</v>
      </c>
      <c r="P328" s="614" t="str">
        <f aca="true" t="shared" si="43" ref="P328:P342">IF(N328&gt;109,"Yes","NO")</f>
        <v>NO</v>
      </c>
      <c r="Q328" s="675">
        <f aca="true" t="shared" si="44" ref="Q328:Q342">IF(P328="yes","M","")</f>
      </c>
      <c r="S328" s="666" t="str">
        <f t="shared" si="41"/>
        <v> </v>
      </c>
    </row>
    <row r="329" spans="2:19" ht="15.75">
      <c r="B329" s="945" t="s">
        <v>115</v>
      </c>
      <c r="C329" s="275">
        <v>6027</v>
      </c>
      <c r="D329" s="697" t="s">
        <v>78</v>
      </c>
      <c r="E329" s="698" t="s">
        <v>43</v>
      </c>
      <c r="F329" s="397" t="s">
        <v>5</v>
      </c>
      <c r="G329" s="148"/>
      <c r="H329" s="296">
        <v>5</v>
      </c>
      <c r="I329" s="297">
        <v>55</v>
      </c>
      <c r="J329" s="297">
        <v>40</v>
      </c>
      <c r="K329" s="297">
        <v>6</v>
      </c>
      <c r="L329" s="312"/>
      <c r="M329" s="798"/>
      <c r="N329" s="779">
        <f>SUM(H329:$L329)</f>
        <v>106</v>
      </c>
      <c r="O329" s="925">
        <f t="shared" si="42"/>
        <v>24</v>
      </c>
      <c r="P329" s="336" t="str">
        <f t="shared" si="43"/>
        <v>NO</v>
      </c>
      <c r="Q329" s="674">
        <f t="shared" si="44"/>
      </c>
      <c r="S329" s="666" t="str">
        <f t="shared" si="41"/>
        <v> </v>
      </c>
    </row>
    <row r="330" spans="2:19" ht="15.75">
      <c r="B330" s="945"/>
      <c r="C330" s="276">
        <v>1786</v>
      </c>
      <c r="D330" s="77" t="s">
        <v>73</v>
      </c>
      <c r="E330" s="147" t="s">
        <v>51</v>
      </c>
      <c r="F330" s="396" t="s">
        <v>5</v>
      </c>
      <c r="G330" s="148"/>
      <c r="H330" s="296">
        <v>30</v>
      </c>
      <c r="I330" s="297">
        <v>20</v>
      </c>
      <c r="J330" s="297">
        <v>44</v>
      </c>
      <c r="K330" s="297">
        <v>9</v>
      </c>
      <c r="L330" s="312"/>
      <c r="M330" s="798"/>
      <c r="N330" s="779">
        <f>SUM(H330:$L330)</f>
        <v>103</v>
      </c>
      <c r="O330" s="925">
        <f>(H330/5)+(I330/5)+(J330/4)+(K330/3)+(L330/2)+M330</f>
        <v>24</v>
      </c>
      <c r="P330" s="336" t="str">
        <f>IF(N330&gt;109,"Yes","NO")</f>
        <v>NO</v>
      </c>
      <c r="Q330" s="674">
        <f>IF(P330="yes","M","")</f>
      </c>
      <c r="S330" s="666" t="str">
        <f>IF(N330=0," ",IF(O330&lt;&gt;24,"ERROR!"," "))</f>
        <v> </v>
      </c>
    </row>
    <row r="331" spans="2:19" ht="15.75">
      <c r="B331" s="945" t="s">
        <v>115</v>
      </c>
      <c r="C331" s="275">
        <v>1266</v>
      </c>
      <c r="D331" s="697" t="s">
        <v>366</v>
      </c>
      <c r="E331" s="698" t="s">
        <v>41</v>
      </c>
      <c r="F331" s="397" t="s">
        <v>5</v>
      </c>
      <c r="G331" s="150"/>
      <c r="H331" s="311">
        <v>30</v>
      </c>
      <c r="I331" s="297">
        <v>20</v>
      </c>
      <c r="J331" s="297">
        <v>36</v>
      </c>
      <c r="K331" s="297">
        <v>12</v>
      </c>
      <c r="L331" s="312">
        <v>2</v>
      </c>
      <c r="M331" s="798"/>
      <c r="N331" s="779">
        <f>SUM(H331:$L331)</f>
        <v>100</v>
      </c>
      <c r="O331" s="940">
        <f>(H331/5)+(I331/5)+(J331/4)+(K331/3)+(L331/2)+M331</f>
        <v>24</v>
      </c>
      <c r="P331" s="336" t="str">
        <f>IF(N331&gt;109,"Yes","NO")</f>
        <v>NO</v>
      </c>
      <c r="Q331" s="674">
        <f>IF(P331="yes","M","")</f>
      </c>
      <c r="S331" s="666" t="str">
        <f>IF(N331=0," ",IF(O331&lt;&gt;24,"ERROR!"," "))</f>
        <v> </v>
      </c>
    </row>
    <row r="332" spans="2:19" ht="15.75">
      <c r="B332" s="945" t="s">
        <v>115</v>
      </c>
      <c r="C332" s="276">
        <v>1467</v>
      </c>
      <c r="D332" s="77" t="s">
        <v>345</v>
      </c>
      <c r="E332" s="147" t="s">
        <v>50</v>
      </c>
      <c r="F332" s="396" t="s">
        <v>5</v>
      </c>
      <c r="G332" s="148"/>
      <c r="H332" s="296">
        <v>20</v>
      </c>
      <c r="I332" s="297">
        <v>25</v>
      </c>
      <c r="J332" s="297">
        <v>40</v>
      </c>
      <c r="K332" s="297">
        <v>12</v>
      </c>
      <c r="L332" s="312">
        <v>2</v>
      </c>
      <c r="M332" s="798"/>
      <c r="N332" s="779">
        <f>SUM(H332:$L332)</f>
        <v>99</v>
      </c>
      <c r="O332" s="925">
        <f>(H332/5)+(I332/5)+(J332/4)+(K332/3)+(L332/2)+M332</f>
        <v>24</v>
      </c>
      <c r="P332" s="336" t="str">
        <f>IF(N332&gt;109,"Yes","NO")</f>
        <v>NO</v>
      </c>
      <c r="Q332" s="674">
        <f>IF(P332="yes","M","")</f>
      </c>
      <c r="S332" s="666" t="str">
        <f>IF(N332=0," ",IF(O332&lt;&gt;24,"ERROR!"," "))</f>
        <v> </v>
      </c>
    </row>
    <row r="333" spans="2:19" ht="15.75">
      <c r="B333" s="945" t="s">
        <v>115</v>
      </c>
      <c r="C333" s="277">
        <v>19</v>
      </c>
      <c r="D333" s="77" t="s">
        <v>410</v>
      </c>
      <c r="E333" s="147" t="s">
        <v>43</v>
      </c>
      <c r="F333" s="396" t="s">
        <v>5</v>
      </c>
      <c r="G333" s="148"/>
      <c r="H333" s="296">
        <v>20</v>
      </c>
      <c r="I333" s="297">
        <v>10</v>
      </c>
      <c r="J333" s="297">
        <v>44</v>
      </c>
      <c r="K333" s="297">
        <v>18</v>
      </c>
      <c r="L333" s="312">
        <v>2</v>
      </c>
      <c r="M333" s="798"/>
      <c r="N333" s="779">
        <f>SUM(H333:$L333)</f>
        <v>94</v>
      </c>
      <c r="O333" s="925">
        <f>(H333/5)+(I333/5)+(J333/4)+(K333/3)+(L333/2)+M333</f>
        <v>24</v>
      </c>
      <c r="P333" s="336" t="str">
        <f>IF(N333&gt;109,"Yes","NO")</f>
        <v>NO</v>
      </c>
      <c r="Q333" s="674">
        <f>IF(P333="yes","M","")</f>
      </c>
      <c r="S333" s="666" t="str">
        <f>IF(N333=0," ",IF(O333&lt;&gt;24,"ERROR!"," "))</f>
        <v> </v>
      </c>
    </row>
    <row r="334" spans="2:19" ht="15.75">
      <c r="B334" s="945"/>
      <c r="C334" s="270">
        <v>169</v>
      </c>
      <c r="D334" s="1237" t="s">
        <v>171</v>
      </c>
      <c r="E334" s="150" t="s">
        <v>43</v>
      </c>
      <c r="F334" s="397" t="s">
        <v>5</v>
      </c>
      <c r="G334" s="85"/>
      <c r="H334" s="296">
        <v>25</v>
      </c>
      <c r="I334" s="297">
        <v>20</v>
      </c>
      <c r="J334" s="297">
        <v>24</v>
      </c>
      <c r="K334" s="297">
        <v>24</v>
      </c>
      <c r="L334" s="312"/>
      <c r="M334" s="798">
        <v>1</v>
      </c>
      <c r="N334" s="779">
        <f>SUM(H334:$L334)</f>
        <v>93</v>
      </c>
      <c r="O334" s="925">
        <f>(H334/5)+(I334/5)+(J334/4)+(K334/3)+(L334/2)+M334</f>
        <v>24</v>
      </c>
      <c r="P334" s="336" t="str">
        <f>IF(N334&gt;109,"Yes","NO")</f>
        <v>NO</v>
      </c>
      <c r="Q334" s="674">
        <f>IF(P334="yes","M","")</f>
      </c>
      <c r="S334" s="666" t="str">
        <f>IF(N334=0," ",IF(O334&lt;&gt;24,"ERROR!"," "))</f>
        <v> </v>
      </c>
    </row>
    <row r="335" spans="2:19" ht="15.75">
      <c r="B335" s="945" t="s">
        <v>115</v>
      </c>
      <c r="C335" s="694">
        <v>1383</v>
      </c>
      <c r="D335" s="695" t="s">
        <v>89</v>
      </c>
      <c r="E335" s="150" t="s">
        <v>51</v>
      </c>
      <c r="F335" s="397" t="s">
        <v>5</v>
      </c>
      <c r="G335" s="148"/>
      <c r="H335" s="296">
        <v>15</v>
      </c>
      <c r="I335" s="297">
        <v>15</v>
      </c>
      <c r="J335" s="297">
        <v>36</v>
      </c>
      <c r="K335" s="297">
        <v>24</v>
      </c>
      <c r="L335" s="312">
        <v>2</v>
      </c>
      <c r="M335" s="798"/>
      <c r="N335" s="779">
        <f>SUM(H335:$L335)</f>
        <v>92</v>
      </c>
      <c r="O335" s="925">
        <f t="shared" si="42"/>
        <v>24</v>
      </c>
      <c r="P335" s="336" t="str">
        <f t="shared" si="43"/>
        <v>NO</v>
      </c>
      <c r="Q335" s="674">
        <f t="shared" si="44"/>
      </c>
      <c r="S335" s="666" t="str">
        <f t="shared" si="41"/>
        <v> </v>
      </c>
    </row>
    <row r="336" spans="2:19" ht="15.75">
      <c r="B336" s="945" t="s">
        <v>115</v>
      </c>
      <c r="C336" s="277">
        <v>786</v>
      </c>
      <c r="D336" s="699" t="s">
        <v>75</v>
      </c>
      <c r="E336" s="700" t="s">
        <v>50</v>
      </c>
      <c r="F336" s="396" t="s">
        <v>5</v>
      </c>
      <c r="G336" s="150"/>
      <c r="H336" s="296">
        <v>10</v>
      </c>
      <c r="I336" s="297">
        <v>10</v>
      </c>
      <c r="J336" s="297">
        <v>52</v>
      </c>
      <c r="K336" s="297">
        <v>18</v>
      </c>
      <c r="L336" s="312">
        <v>2</v>
      </c>
      <c r="M336" s="798"/>
      <c r="N336" s="779">
        <f>SUM(H336:$L336)</f>
        <v>92</v>
      </c>
      <c r="O336" s="927">
        <f t="shared" si="42"/>
        <v>24</v>
      </c>
      <c r="P336" s="337" t="str">
        <f t="shared" si="43"/>
        <v>NO</v>
      </c>
      <c r="Q336" s="678">
        <f t="shared" si="44"/>
      </c>
      <c r="S336" s="666" t="str">
        <f t="shared" si="41"/>
        <v> </v>
      </c>
    </row>
    <row r="337" spans="2:19" ht="15.75">
      <c r="B337" s="945"/>
      <c r="C337" s="276">
        <v>1569</v>
      </c>
      <c r="D337" s="77" t="s">
        <v>68</v>
      </c>
      <c r="E337" s="147" t="s">
        <v>46</v>
      </c>
      <c r="F337" s="396" t="s">
        <v>5</v>
      </c>
      <c r="G337" s="150"/>
      <c r="H337" s="296">
        <v>0</v>
      </c>
      <c r="I337" s="297">
        <v>30</v>
      </c>
      <c r="J337" s="297">
        <v>32</v>
      </c>
      <c r="K337" s="297">
        <v>27</v>
      </c>
      <c r="L337" s="312">
        <v>2</v>
      </c>
      <c r="M337" s="798"/>
      <c r="N337" s="779">
        <f>SUM(H337:$L337)</f>
        <v>91</v>
      </c>
      <c r="O337" s="927">
        <f>(H337/5)+(I337/5)+(J337/4)+(K337/3)+(L337/2)+M337</f>
        <v>24</v>
      </c>
      <c r="P337" s="337" t="str">
        <f>IF(N337&gt;109,"Yes","NO")</f>
        <v>NO</v>
      </c>
      <c r="Q337" s="678">
        <f>IF(P337="yes","M","")</f>
      </c>
      <c r="S337" s="666" t="str">
        <f>IF(N337=0," ",IF(O337&lt;&gt;24,"ERROR!"," "))</f>
        <v> </v>
      </c>
    </row>
    <row r="338" spans="2:19" ht="15.75">
      <c r="B338" s="945" t="s">
        <v>115</v>
      </c>
      <c r="C338" s="270">
        <v>1539</v>
      </c>
      <c r="D338" s="1237" t="s">
        <v>65</v>
      </c>
      <c r="E338" s="150" t="s">
        <v>43</v>
      </c>
      <c r="F338" s="397" t="s">
        <v>5</v>
      </c>
      <c r="G338" s="148"/>
      <c r="H338" s="296">
        <v>10</v>
      </c>
      <c r="I338" s="297">
        <v>25</v>
      </c>
      <c r="J338" s="297">
        <v>24</v>
      </c>
      <c r="K338" s="297">
        <v>24</v>
      </c>
      <c r="L338" s="312">
        <v>6</v>
      </c>
      <c r="M338" s="798"/>
      <c r="N338" s="779">
        <f>SUM(H338:$L338)</f>
        <v>89</v>
      </c>
      <c r="O338" s="925">
        <f t="shared" si="42"/>
        <v>24</v>
      </c>
      <c r="P338" s="336" t="str">
        <f t="shared" si="43"/>
        <v>NO</v>
      </c>
      <c r="Q338" s="674">
        <f t="shared" si="44"/>
      </c>
      <c r="S338" s="666" t="str">
        <f t="shared" si="41"/>
        <v> </v>
      </c>
    </row>
    <row r="339" spans="2:19" ht="15.75">
      <c r="B339" s="945" t="s">
        <v>115</v>
      </c>
      <c r="C339" s="276">
        <v>1392</v>
      </c>
      <c r="D339" s="77" t="s">
        <v>102</v>
      </c>
      <c r="E339" s="147" t="s">
        <v>48</v>
      </c>
      <c r="F339" s="396" t="s">
        <v>5</v>
      </c>
      <c r="G339" s="148"/>
      <c r="H339" s="296">
        <v>5</v>
      </c>
      <c r="I339" s="297">
        <v>25</v>
      </c>
      <c r="J339" s="297">
        <v>24</v>
      </c>
      <c r="K339" s="297">
        <v>30</v>
      </c>
      <c r="L339" s="312">
        <v>4</v>
      </c>
      <c r="M339" s="798"/>
      <c r="N339" s="779">
        <f>SUM(H339:$L339)</f>
        <v>88</v>
      </c>
      <c r="O339" s="925">
        <f t="shared" si="42"/>
        <v>24</v>
      </c>
      <c r="P339" s="336" t="str">
        <f t="shared" si="43"/>
        <v>NO</v>
      </c>
      <c r="Q339" s="674">
        <f t="shared" si="44"/>
      </c>
      <c r="S339" s="666" t="str">
        <f t="shared" si="41"/>
        <v> </v>
      </c>
    </row>
    <row r="340" spans="2:19" ht="15.75">
      <c r="B340" s="945"/>
      <c r="C340" s="277">
        <v>6035</v>
      </c>
      <c r="D340" s="77" t="s">
        <v>314</v>
      </c>
      <c r="E340" s="147" t="s">
        <v>56</v>
      </c>
      <c r="F340" s="396" t="s">
        <v>5</v>
      </c>
      <c r="G340" s="148"/>
      <c r="H340" s="296">
        <v>10</v>
      </c>
      <c r="I340" s="297">
        <v>20</v>
      </c>
      <c r="J340" s="297">
        <v>28</v>
      </c>
      <c r="K340" s="297">
        <v>18</v>
      </c>
      <c r="L340" s="312">
        <v>10</v>
      </c>
      <c r="M340" s="798"/>
      <c r="N340" s="779">
        <f>SUM(H340:$L340)</f>
        <v>86</v>
      </c>
      <c r="O340" s="925">
        <f>(H340/5)+(I340/5)+(J340/4)+(K340/3)+(L340/2)+M340</f>
        <v>24</v>
      </c>
      <c r="P340" s="336" t="str">
        <f>IF(N340&gt;109,"Yes","NO")</f>
        <v>NO</v>
      </c>
      <c r="Q340" s="674">
        <f>IF(P340="yes","M","")</f>
      </c>
      <c r="S340" s="666" t="str">
        <f>IF(N340=0," ",IF(O340&lt;&gt;24,"ERROR!"," "))</f>
        <v> </v>
      </c>
    </row>
    <row r="341" spans="2:19" ht="15.75">
      <c r="B341" s="945" t="s">
        <v>115</v>
      </c>
      <c r="C341" s="277">
        <v>506</v>
      </c>
      <c r="D341" s="77" t="s">
        <v>201</v>
      </c>
      <c r="E341" s="147" t="s">
        <v>46</v>
      </c>
      <c r="F341" s="396" t="s">
        <v>5</v>
      </c>
      <c r="G341" s="148"/>
      <c r="H341" s="296">
        <v>10</v>
      </c>
      <c r="I341" s="297">
        <v>15</v>
      </c>
      <c r="J341" s="297">
        <v>28</v>
      </c>
      <c r="K341" s="297">
        <v>27</v>
      </c>
      <c r="L341" s="312">
        <v>6</v>
      </c>
      <c r="M341" s="798"/>
      <c r="N341" s="779">
        <f>SUM(H341:$L341)</f>
        <v>86</v>
      </c>
      <c r="O341" s="927">
        <f t="shared" si="42"/>
        <v>24</v>
      </c>
      <c r="P341" s="337" t="str">
        <f t="shared" si="43"/>
        <v>NO</v>
      </c>
      <c r="Q341" s="678">
        <f t="shared" si="44"/>
      </c>
      <c r="S341" s="666" t="str">
        <f t="shared" si="41"/>
        <v> </v>
      </c>
    </row>
    <row r="342" spans="2:19" ht="16.5" thickBot="1">
      <c r="B342" s="945" t="s">
        <v>115</v>
      </c>
      <c r="C342" s="273">
        <v>3624</v>
      </c>
      <c r="D342" s="1234" t="s">
        <v>103</v>
      </c>
      <c r="E342" s="166" t="s">
        <v>44</v>
      </c>
      <c r="F342" s="388" t="s">
        <v>5</v>
      </c>
      <c r="G342" s="151"/>
      <c r="H342" s="304">
        <v>0</v>
      </c>
      <c r="I342" s="305">
        <v>15</v>
      </c>
      <c r="J342" s="305">
        <v>32</v>
      </c>
      <c r="K342" s="305">
        <v>21</v>
      </c>
      <c r="L342" s="314">
        <v>12</v>
      </c>
      <c r="M342" s="799"/>
      <c r="N342" s="780">
        <f>SUM(H342:$L342)</f>
        <v>80</v>
      </c>
      <c r="O342" s="928">
        <f t="shared" si="42"/>
        <v>24</v>
      </c>
      <c r="P342" s="338" t="str">
        <f t="shared" si="43"/>
        <v>NO</v>
      </c>
      <c r="Q342" s="672">
        <f t="shared" si="44"/>
      </c>
      <c r="S342" s="666" t="str">
        <f t="shared" si="41"/>
        <v> </v>
      </c>
    </row>
    <row r="343" spans="2:19" ht="15.75">
      <c r="B343" s="945" t="s">
        <v>115</v>
      </c>
      <c r="C343" s="270">
        <v>6038</v>
      </c>
      <c r="D343" s="1237" t="s">
        <v>313</v>
      </c>
      <c r="E343" s="150" t="s">
        <v>56</v>
      </c>
      <c r="F343" s="385" t="s">
        <v>6</v>
      </c>
      <c r="G343" s="150"/>
      <c r="H343" s="311">
        <v>20</v>
      </c>
      <c r="I343" s="297">
        <v>35</v>
      </c>
      <c r="J343" s="297">
        <v>36</v>
      </c>
      <c r="K343" s="297">
        <v>9</v>
      </c>
      <c r="L343" s="312">
        <v>2</v>
      </c>
      <c r="M343" s="798"/>
      <c r="N343" s="779">
        <f>SUM(H343:$L343)</f>
        <v>102</v>
      </c>
      <c r="O343" s="925">
        <f>(H343/5)+(I343/5)+(J343/4)+(K343/3)+(L343/2)+M343</f>
        <v>24</v>
      </c>
      <c r="P343" s="336" t="str">
        <f>IF(N343&gt;102,"Yes","NO")</f>
        <v>NO</v>
      </c>
      <c r="Q343" s="674">
        <f>IF(P343="yes","G","")</f>
      </c>
      <c r="S343" s="666" t="str">
        <f>IF(N343=0," ",IF(O343&lt;&gt;24,"ERROR!"," "))</f>
        <v> </v>
      </c>
    </row>
    <row r="344" spans="2:19" ht="15.75">
      <c r="B344" s="945"/>
      <c r="C344" s="278">
        <v>3623</v>
      </c>
      <c r="D344" s="76" t="s">
        <v>297</v>
      </c>
      <c r="E344" s="167" t="s">
        <v>44</v>
      </c>
      <c r="F344" s="407" t="s">
        <v>6</v>
      </c>
      <c r="G344" s="167"/>
      <c r="H344" s="308">
        <v>25</v>
      </c>
      <c r="I344" s="309">
        <v>25</v>
      </c>
      <c r="J344" s="309">
        <v>40</v>
      </c>
      <c r="K344" s="309">
        <v>9</v>
      </c>
      <c r="L344" s="310">
        <v>2</v>
      </c>
      <c r="M344" s="800"/>
      <c r="N344" s="782">
        <f>SUM(H344:$L344)</f>
        <v>101</v>
      </c>
      <c r="O344" s="939">
        <f>(H344/5)+(I344/5)+(J344/4)+(K344/3)+(L344/2)+M344</f>
        <v>24</v>
      </c>
      <c r="P344" s="614" t="str">
        <f>IF(N344&gt;102,"Yes","NO")</f>
        <v>NO</v>
      </c>
      <c r="Q344" s="675">
        <f>IF(P344="yes","G","")</f>
      </c>
      <c r="S344" s="666" t="str">
        <f>IF(N344=0," ",IF(O344&lt;&gt;24,"ERROR!"," "))</f>
        <v> </v>
      </c>
    </row>
    <row r="345" spans="2:19" ht="15.75">
      <c r="B345" s="945" t="s">
        <v>115</v>
      </c>
      <c r="C345" s="270">
        <v>1542</v>
      </c>
      <c r="D345" s="1237" t="s">
        <v>408</v>
      </c>
      <c r="E345" s="150" t="s">
        <v>43</v>
      </c>
      <c r="F345" s="385" t="s">
        <v>6</v>
      </c>
      <c r="G345" s="150"/>
      <c r="H345" s="311">
        <v>20</v>
      </c>
      <c r="I345" s="297">
        <v>40</v>
      </c>
      <c r="J345" s="297">
        <v>24</v>
      </c>
      <c r="K345" s="297">
        <v>15</v>
      </c>
      <c r="L345" s="312">
        <v>2</v>
      </c>
      <c r="M345" s="798"/>
      <c r="N345" s="779">
        <f>SUM(H345:$L345)</f>
        <v>101</v>
      </c>
      <c r="O345" s="940">
        <f t="shared" si="42"/>
        <v>24</v>
      </c>
      <c r="P345" s="336" t="str">
        <f aca="true" t="shared" si="45" ref="P345:P371">IF(N345&gt;102,"Yes","NO")</f>
        <v>NO</v>
      </c>
      <c r="Q345" s="674">
        <f aca="true" t="shared" si="46" ref="Q345:Q371">IF(P345="yes","G","")</f>
      </c>
      <c r="S345" s="666" t="str">
        <f t="shared" si="41"/>
        <v> </v>
      </c>
    </row>
    <row r="346" spans="2:19" ht="15.75">
      <c r="B346" s="945" t="s">
        <v>115</v>
      </c>
      <c r="C346" s="270">
        <v>322</v>
      </c>
      <c r="D346" s="77" t="s">
        <v>69</v>
      </c>
      <c r="E346" s="147" t="s">
        <v>50</v>
      </c>
      <c r="F346" s="387" t="s">
        <v>6</v>
      </c>
      <c r="G346" s="147"/>
      <c r="H346" s="311">
        <v>5</v>
      </c>
      <c r="I346" s="297">
        <v>40</v>
      </c>
      <c r="J346" s="297">
        <v>32</v>
      </c>
      <c r="K346" s="297">
        <v>21</v>
      </c>
      <c r="L346" s="312"/>
      <c r="M346" s="798"/>
      <c r="N346" s="779">
        <f>SUM(H346:$L346)</f>
        <v>98</v>
      </c>
      <c r="O346" s="927">
        <f t="shared" si="42"/>
        <v>24</v>
      </c>
      <c r="P346" s="336" t="str">
        <f t="shared" si="45"/>
        <v>NO</v>
      </c>
      <c r="Q346" s="674">
        <f t="shared" si="46"/>
      </c>
      <c r="S346" s="666" t="str">
        <f t="shared" si="41"/>
        <v> </v>
      </c>
    </row>
    <row r="347" spans="2:19" ht="15.75">
      <c r="B347" s="945" t="s">
        <v>115</v>
      </c>
      <c r="C347" s="270">
        <v>1065</v>
      </c>
      <c r="D347" s="77" t="s">
        <v>100</v>
      </c>
      <c r="E347" s="147" t="s">
        <v>48</v>
      </c>
      <c r="F347" s="387" t="s">
        <v>6</v>
      </c>
      <c r="G347" s="147"/>
      <c r="H347" s="311">
        <v>20</v>
      </c>
      <c r="I347" s="297">
        <v>15</v>
      </c>
      <c r="J347" s="297">
        <v>48</v>
      </c>
      <c r="K347" s="297">
        <v>9</v>
      </c>
      <c r="L347" s="312">
        <v>4</v>
      </c>
      <c r="M347" s="798"/>
      <c r="N347" s="779">
        <f>SUM(H347:$L347)</f>
        <v>96</v>
      </c>
      <c r="O347" s="927">
        <f>(H347/5)+(I347/5)+(J347/4)+(K347/3)+(L347/2)+M347</f>
        <v>24</v>
      </c>
      <c r="P347" s="336" t="str">
        <f>IF(N347&gt;102,"Yes","NO")</f>
        <v>NO</v>
      </c>
      <c r="Q347" s="674">
        <f>IF(P347="yes","G","")</f>
      </c>
      <c r="S347" s="666" t="str">
        <f>IF(N347=0," ",IF(O347&lt;&gt;24,"ERROR!"," "))</f>
        <v> </v>
      </c>
    </row>
    <row r="348" spans="2:19" ht="15.75">
      <c r="B348" s="945" t="s">
        <v>115</v>
      </c>
      <c r="C348" s="270">
        <v>13</v>
      </c>
      <c r="D348" s="77" t="s">
        <v>66</v>
      </c>
      <c r="E348" s="147" t="s">
        <v>43</v>
      </c>
      <c r="F348" s="387" t="s">
        <v>6</v>
      </c>
      <c r="G348" s="147"/>
      <c r="H348" s="1191">
        <v>20</v>
      </c>
      <c r="I348" s="1192">
        <v>10</v>
      </c>
      <c r="J348" s="1192">
        <v>40</v>
      </c>
      <c r="K348" s="1192">
        <v>18</v>
      </c>
      <c r="L348" s="1193">
        <v>4</v>
      </c>
      <c r="M348" s="1194"/>
      <c r="N348" s="779">
        <f>SUM(H348:$L348)</f>
        <v>92</v>
      </c>
      <c r="O348" s="927">
        <f>(H348/5)+(I348/5)+(J348/4)+(K348/3)+(L348/2)+M348</f>
        <v>24</v>
      </c>
      <c r="P348" s="336" t="str">
        <f>IF(N348&gt;102,"Yes","NO")</f>
        <v>NO</v>
      </c>
      <c r="Q348" s="674">
        <f>IF(P348="yes","G","")</f>
      </c>
      <c r="S348" s="666" t="str">
        <f>IF(N348=0," ",IF(O348&lt;&gt;24,"ERROR!"," "))</f>
        <v> </v>
      </c>
    </row>
    <row r="349" spans="2:19" ht="15.75">
      <c r="B349" s="945" t="s">
        <v>115</v>
      </c>
      <c r="C349" s="270">
        <v>1783</v>
      </c>
      <c r="D349" s="77" t="s">
        <v>382</v>
      </c>
      <c r="E349" s="147" t="s">
        <v>48</v>
      </c>
      <c r="F349" s="387" t="s">
        <v>6</v>
      </c>
      <c r="G349" s="147"/>
      <c r="H349" s="311">
        <v>5</v>
      </c>
      <c r="I349" s="297">
        <v>20</v>
      </c>
      <c r="J349" s="297">
        <v>44</v>
      </c>
      <c r="K349" s="297">
        <v>21</v>
      </c>
      <c r="L349" s="312">
        <v>2</v>
      </c>
      <c r="M349" s="798"/>
      <c r="N349" s="779">
        <f>SUM(H349:$L349)</f>
        <v>92</v>
      </c>
      <c r="O349" s="927">
        <f>(H349/5)+(I349/5)+(J349/4)+(K349/3)+(L349/2)+M349</f>
        <v>24</v>
      </c>
      <c r="P349" s="336" t="str">
        <f>IF(N349&gt;102,"Yes","NO")</f>
        <v>NO</v>
      </c>
      <c r="Q349" s="674">
        <f>IF(P349="yes","G","")</f>
      </c>
      <c r="S349" s="666" t="str">
        <f>IF(N349=0," ",IF(O349&lt;&gt;24,"ERROR!"," "))</f>
        <v> </v>
      </c>
    </row>
    <row r="350" spans="2:19" ht="15.75">
      <c r="B350" s="945" t="s">
        <v>115</v>
      </c>
      <c r="C350" s="694">
        <v>1798</v>
      </c>
      <c r="D350" s="695" t="s">
        <v>197</v>
      </c>
      <c r="E350" s="150" t="s">
        <v>43</v>
      </c>
      <c r="F350" s="385" t="s">
        <v>6</v>
      </c>
      <c r="G350" s="150"/>
      <c r="H350" s="311">
        <v>10</v>
      </c>
      <c r="I350" s="297">
        <v>25</v>
      </c>
      <c r="J350" s="297">
        <v>28</v>
      </c>
      <c r="K350" s="297">
        <v>24</v>
      </c>
      <c r="L350" s="312">
        <v>4</v>
      </c>
      <c r="M350" s="798"/>
      <c r="N350" s="779">
        <f>SUM(H350:$L350)</f>
        <v>91</v>
      </c>
      <c r="O350" s="925">
        <f t="shared" si="42"/>
        <v>24</v>
      </c>
      <c r="P350" s="336" t="str">
        <f t="shared" si="45"/>
        <v>NO</v>
      </c>
      <c r="Q350" s="674">
        <f t="shared" si="46"/>
      </c>
      <c r="S350" s="666" t="str">
        <f t="shared" si="41"/>
        <v> </v>
      </c>
    </row>
    <row r="351" spans="2:19" ht="15.75">
      <c r="B351" s="945" t="s">
        <v>115</v>
      </c>
      <c r="C351" s="275">
        <v>1277</v>
      </c>
      <c r="D351" s="697" t="s">
        <v>256</v>
      </c>
      <c r="E351" s="150" t="s">
        <v>45</v>
      </c>
      <c r="F351" s="385" t="s">
        <v>6</v>
      </c>
      <c r="G351" s="150"/>
      <c r="H351" s="311">
        <v>10</v>
      </c>
      <c r="I351" s="297">
        <v>25</v>
      </c>
      <c r="J351" s="297">
        <v>28</v>
      </c>
      <c r="K351" s="297">
        <v>24</v>
      </c>
      <c r="L351" s="312">
        <v>4</v>
      </c>
      <c r="M351" s="798"/>
      <c r="N351" s="779">
        <f>SUM(H351:$L351)</f>
        <v>91</v>
      </c>
      <c r="O351" s="925">
        <f t="shared" si="42"/>
        <v>24</v>
      </c>
      <c r="P351" s="336" t="str">
        <f t="shared" si="45"/>
        <v>NO</v>
      </c>
      <c r="Q351" s="674">
        <f t="shared" si="46"/>
      </c>
      <c r="S351" s="666" t="str">
        <f t="shared" si="41"/>
        <v> </v>
      </c>
    </row>
    <row r="352" spans="2:19" ht="15.75">
      <c r="B352" s="945" t="s">
        <v>115</v>
      </c>
      <c r="C352" s="275">
        <v>1281</v>
      </c>
      <c r="D352" s="699" t="s">
        <v>88</v>
      </c>
      <c r="E352" s="147" t="s">
        <v>43</v>
      </c>
      <c r="F352" s="387" t="s">
        <v>6</v>
      </c>
      <c r="G352" s="147"/>
      <c r="H352" s="311">
        <v>10</v>
      </c>
      <c r="I352" s="297">
        <v>20</v>
      </c>
      <c r="J352" s="297">
        <v>40</v>
      </c>
      <c r="K352" s="297">
        <v>15</v>
      </c>
      <c r="L352" s="312">
        <v>6</v>
      </c>
      <c r="M352" s="798"/>
      <c r="N352" s="779">
        <f>SUM(H352:$L352)</f>
        <v>91</v>
      </c>
      <c r="O352" s="927">
        <f t="shared" si="42"/>
        <v>24</v>
      </c>
      <c r="P352" s="336" t="str">
        <f t="shared" si="45"/>
        <v>NO</v>
      </c>
      <c r="Q352" s="674">
        <f t="shared" si="46"/>
      </c>
      <c r="S352" s="666" t="str">
        <f t="shared" si="41"/>
        <v> </v>
      </c>
    </row>
    <row r="353" spans="2:19" ht="15.75">
      <c r="B353" s="945" t="s">
        <v>115</v>
      </c>
      <c r="C353" s="270">
        <v>1794</v>
      </c>
      <c r="D353" s="77" t="s">
        <v>402</v>
      </c>
      <c r="E353" s="147" t="s">
        <v>45</v>
      </c>
      <c r="F353" s="387" t="s">
        <v>6</v>
      </c>
      <c r="G353" s="147"/>
      <c r="H353" s="311">
        <v>0</v>
      </c>
      <c r="I353" s="297">
        <v>40</v>
      </c>
      <c r="J353" s="297">
        <v>24</v>
      </c>
      <c r="K353" s="297">
        <v>21</v>
      </c>
      <c r="L353" s="312">
        <v>6</v>
      </c>
      <c r="M353" s="798"/>
      <c r="N353" s="779">
        <f>SUM(H353:$L353)</f>
        <v>91</v>
      </c>
      <c r="O353" s="927">
        <f t="shared" si="42"/>
        <v>24</v>
      </c>
      <c r="P353" s="336" t="str">
        <f t="shared" si="45"/>
        <v>NO</v>
      </c>
      <c r="Q353" s="674">
        <f t="shared" si="46"/>
      </c>
      <c r="S353" s="666" t="str">
        <f t="shared" si="41"/>
        <v> </v>
      </c>
    </row>
    <row r="354" spans="2:19" ht="15.75">
      <c r="B354" s="945" t="s">
        <v>115</v>
      </c>
      <c r="C354" s="694">
        <v>1264</v>
      </c>
      <c r="D354" s="695" t="s">
        <v>303</v>
      </c>
      <c r="E354" s="150" t="s">
        <v>43</v>
      </c>
      <c r="F354" s="387" t="s">
        <v>6</v>
      </c>
      <c r="G354" s="147"/>
      <c r="H354" s="311">
        <v>15</v>
      </c>
      <c r="I354" s="297">
        <v>20</v>
      </c>
      <c r="J354" s="297">
        <v>32</v>
      </c>
      <c r="K354" s="297">
        <v>15</v>
      </c>
      <c r="L354" s="312">
        <v>8</v>
      </c>
      <c r="M354" s="798"/>
      <c r="N354" s="779">
        <f>SUM(H354:$L354)</f>
        <v>90</v>
      </c>
      <c r="O354" s="927">
        <f t="shared" si="42"/>
        <v>24</v>
      </c>
      <c r="P354" s="336" t="str">
        <f t="shared" si="45"/>
        <v>NO</v>
      </c>
      <c r="Q354" s="674">
        <f t="shared" si="46"/>
      </c>
      <c r="S354" s="666" t="str">
        <f t="shared" si="41"/>
        <v> </v>
      </c>
    </row>
    <row r="355" spans="2:19" ht="15.75">
      <c r="B355" s="945" t="s">
        <v>115</v>
      </c>
      <c r="C355" s="278">
        <v>1661</v>
      </c>
      <c r="D355" s="77" t="s">
        <v>109</v>
      </c>
      <c r="E355" s="147" t="s">
        <v>42</v>
      </c>
      <c r="F355" s="387" t="s">
        <v>6</v>
      </c>
      <c r="G355" s="147"/>
      <c r="H355" s="311">
        <v>10</v>
      </c>
      <c r="I355" s="297">
        <v>15</v>
      </c>
      <c r="J355" s="297">
        <v>36</v>
      </c>
      <c r="K355" s="297">
        <v>27</v>
      </c>
      <c r="L355" s="312">
        <v>2</v>
      </c>
      <c r="M355" s="798"/>
      <c r="N355" s="779">
        <f>SUM(H355:$L355)</f>
        <v>90</v>
      </c>
      <c r="O355" s="927">
        <f t="shared" si="42"/>
        <v>24</v>
      </c>
      <c r="P355" s="336" t="str">
        <f t="shared" si="45"/>
        <v>NO</v>
      </c>
      <c r="Q355" s="674">
        <f t="shared" si="46"/>
      </c>
      <c r="S355" s="666" t="str">
        <f t="shared" si="41"/>
        <v> </v>
      </c>
    </row>
    <row r="356" spans="2:19" ht="15.75">
      <c r="B356" s="945" t="s">
        <v>115</v>
      </c>
      <c r="C356" s="270">
        <v>1287</v>
      </c>
      <c r="D356" s="1237" t="s">
        <v>251</v>
      </c>
      <c r="E356" s="150" t="s">
        <v>43</v>
      </c>
      <c r="F356" s="387" t="s">
        <v>6</v>
      </c>
      <c r="G356" s="147"/>
      <c r="H356" s="311">
        <v>20</v>
      </c>
      <c r="I356" s="297">
        <v>25</v>
      </c>
      <c r="J356" s="297">
        <v>20</v>
      </c>
      <c r="K356" s="297">
        <v>24</v>
      </c>
      <c r="L356" s="312"/>
      <c r="M356" s="798">
        <v>2</v>
      </c>
      <c r="N356" s="779">
        <f>SUM(H356:$L356)</f>
        <v>89</v>
      </c>
      <c r="O356" s="927">
        <f t="shared" si="42"/>
        <v>24</v>
      </c>
      <c r="P356" s="336" t="str">
        <f t="shared" si="45"/>
        <v>NO</v>
      </c>
      <c r="Q356" s="674">
        <f t="shared" si="46"/>
      </c>
      <c r="S356" s="666" t="str">
        <f t="shared" si="41"/>
        <v> </v>
      </c>
    </row>
    <row r="357" spans="2:19" ht="15.75">
      <c r="B357" s="945" t="s">
        <v>115</v>
      </c>
      <c r="C357" s="270">
        <v>284</v>
      </c>
      <c r="D357" s="77" t="s">
        <v>277</v>
      </c>
      <c r="E357" s="147" t="s">
        <v>46</v>
      </c>
      <c r="F357" s="387" t="s">
        <v>6</v>
      </c>
      <c r="G357" s="147"/>
      <c r="H357" s="311">
        <v>10</v>
      </c>
      <c r="I357" s="297">
        <v>10</v>
      </c>
      <c r="J357" s="297">
        <v>44</v>
      </c>
      <c r="K357" s="297">
        <v>18</v>
      </c>
      <c r="L357" s="312">
        <v>6</v>
      </c>
      <c r="M357" s="798"/>
      <c r="N357" s="779">
        <f>SUM(H357:$L357)</f>
        <v>88</v>
      </c>
      <c r="O357" s="927">
        <f t="shared" si="42"/>
        <v>24</v>
      </c>
      <c r="P357" s="336" t="str">
        <f t="shared" si="45"/>
        <v>NO</v>
      </c>
      <c r="Q357" s="674">
        <f t="shared" si="46"/>
      </c>
      <c r="S357" s="666" t="str">
        <f t="shared" si="41"/>
        <v> </v>
      </c>
    </row>
    <row r="358" spans="2:19" ht="15.75">
      <c r="B358" s="945" t="s">
        <v>115</v>
      </c>
      <c r="C358" s="270">
        <v>1128</v>
      </c>
      <c r="D358" s="77" t="s">
        <v>310</v>
      </c>
      <c r="E358" s="147" t="s">
        <v>43</v>
      </c>
      <c r="F358" s="387" t="s">
        <v>6</v>
      </c>
      <c r="G358" s="147"/>
      <c r="H358" s="311">
        <v>5</v>
      </c>
      <c r="I358" s="297">
        <v>10</v>
      </c>
      <c r="J358" s="297">
        <v>44</v>
      </c>
      <c r="K358" s="297">
        <v>27</v>
      </c>
      <c r="L358" s="312">
        <v>2</v>
      </c>
      <c r="M358" s="798"/>
      <c r="N358" s="779">
        <f>SUM(H358:$L358)</f>
        <v>88</v>
      </c>
      <c r="O358" s="927">
        <f t="shared" si="42"/>
        <v>24</v>
      </c>
      <c r="P358" s="336" t="str">
        <f t="shared" si="45"/>
        <v>NO</v>
      </c>
      <c r="Q358" s="674">
        <f t="shared" si="46"/>
      </c>
      <c r="S358" s="666" t="str">
        <f t="shared" si="41"/>
        <v> </v>
      </c>
    </row>
    <row r="359" spans="2:19" ht="15.75">
      <c r="B359" s="945" t="s">
        <v>115</v>
      </c>
      <c r="C359" s="275">
        <v>1268</v>
      </c>
      <c r="D359" s="699" t="s">
        <v>195</v>
      </c>
      <c r="E359" s="147" t="s">
        <v>46</v>
      </c>
      <c r="F359" s="387" t="s">
        <v>6</v>
      </c>
      <c r="G359" s="147"/>
      <c r="H359" s="311">
        <v>5</v>
      </c>
      <c r="I359" s="297">
        <v>10</v>
      </c>
      <c r="J359" s="297">
        <v>40</v>
      </c>
      <c r="K359" s="297">
        <v>30</v>
      </c>
      <c r="L359" s="312">
        <v>2</v>
      </c>
      <c r="M359" s="798"/>
      <c r="N359" s="779">
        <f>SUM(H359:$L359)</f>
        <v>87</v>
      </c>
      <c r="O359" s="927">
        <f>(H359/5)+(I359/5)+(J359/4)+(K359/3)+(L359/2)+M359</f>
        <v>24</v>
      </c>
      <c r="P359" s="336" t="str">
        <f>IF(N359&gt;102,"Yes","NO")</f>
        <v>NO</v>
      </c>
      <c r="Q359" s="674">
        <f>IF(P359="yes","G","")</f>
      </c>
      <c r="S359" s="666" t="str">
        <f>IF(N359=0," ",IF(O359&lt;&gt;24,"ERROR!"," "))</f>
        <v> </v>
      </c>
    </row>
    <row r="360" spans="2:19" ht="15.75">
      <c r="B360" s="945" t="s">
        <v>115</v>
      </c>
      <c r="C360" s="270">
        <v>1475</v>
      </c>
      <c r="D360" s="77" t="s">
        <v>403</v>
      </c>
      <c r="E360" s="147" t="s">
        <v>50</v>
      </c>
      <c r="F360" s="387" t="s">
        <v>6</v>
      </c>
      <c r="G360" s="147"/>
      <c r="H360" s="311">
        <v>15</v>
      </c>
      <c r="I360" s="297">
        <v>5</v>
      </c>
      <c r="J360" s="297">
        <v>40</v>
      </c>
      <c r="K360" s="297">
        <v>21</v>
      </c>
      <c r="L360" s="312">
        <v>6</v>
      </c>
      <c r="M360" s="798"/>
      <c r="N360" s="779">
        <f>SUM(H360:$L360)</f>
        <v>87</v>
      </c>
      <c r="O360" s="927">
        <f>(H360/5)+(I360/5)+(J360/4)+(K360/3)+(L360/2)+M360</f>
        <v>24</v>
      </c>
      <c r="P360" s="336" t="str">
        <f>IF(N360&gt;102,"Yes","NO")</f>
        <v>NO</v>
      </c>
      <c r="Q360" s="674">
        <f>IF(P360="yes","G","")</f>
      </c>
      <c r="S360" s="666" t="str">
        <f>IF(N360=0," ",IF(O360&lt;&gt;24,"ERROR!"," "))</f>
        <v> </v>
      </c>
    </row>
    <row r="361" spans="2:19" ht="15.75">
      <c r="B361" s="945" t="s">
        <v>115</v>
      </c>
      <c r="C361" s="270">
        <v>1620</v>
      </c>
      <c r="D361" s="77" t="s">
        <v>94</v>
      </c>
      <c r="E361" s="147" t="s">
        <v>42</v>
      </c>
      <c r="F361" s="387" t="s">
        <v>6</v>
      </c>
      <c r="G361" s="147"/>
      <c r="H361" s="311">
        <v>20</v>
      </c>
      <c r="I361" s="297">
        <v>10</v>
      </c>
      <c r="J361" s="297">
        <v>24</v>
      </c>
      <c r="K361" s="297">
        <v>24</v>
      </c>
      <c r="L361" s="312">
        <v>8</v>
      </c>
      <c r="M361" s="798"/>
      <c r="N361" s="779">
        <f>SUM(H361:$L361)</f>
        <v>86</v>
      </c>
      <c r="O361" s="927">
        <f t="shared" si="42"/>
        <v>24</v>
      </c>
      <c r="P361" s="336" t="str">
        <f t="shared" si="45"/>
        <v>NO</v>
      </c>
      <c r="Q361" s="674">
        <f t="shared" si="46"/>
      </c>
      <c r="S361" s="666" t="str">
        <f t="shared" si="41"/>
        <v> </v>
      </c>
    </row>
    <row r="362" spans="2:19" ht="15.75">
      <c r="B362" s="945" t="s">
        <v>115</v>
      </c>
      <c r="C362" s="275">
        <v>1327</v>
      </c>
      <c r="D362" s="699" t="s">
        <v>269</v>
      </c>
      <c r="E362" s="700" t="s">
        <v>46</v>
      </c>
      <c r="F362" s="387" t="s">
        <v>6</v>
      </c>
      <c r="G362" s="147"/>
      <c r="H362" s="311">
        <v>10</v>
      </c>
      <c r="I362" s="297">
        <v>10</v>
      </c>
      <c r="J362" s="297">
        <v>36</v>
      </c>
      <c r="K362" s="297">
        <v>21</v>
      </c>
      <c r="L362" s="312">
        <v>8</v>
      </c>
      <c r="M362" s="798"/>
      <c r="N362" s="779">
        <f>SUM(H362:$L362)</f>
        <v>85</v>
      </c>
      <c r="O362" s="927">
        <f aca="true" t="shared" si="47" ref="O362:O382">(H362/5)+(I362/5)+(J362/4)+(K362/3)+(L362/2)+M362</f>
        <v>24</v>
      </c>
      <c r="P362" s="336" t="str">
        <f t="shared" si="45"/>
        <v>NO</v>
      </c>
      <c r="Q362" s="674">
        <f t="shared" si="46"/>
      </c>
      <c r="S362" s="666" t="str">
        <f t="shared" si="41"/>
        <v> </v>
      </c>
    </row>
    <row r="363" spans="2:19" ht="15.75">
      <c r="B363" s="945" t="s">
        <v>115</v>
      </c>
      <c r="C363" s="270">
        <v>709</v>
      </c>
      <c r="D363" s="77" t="s">
        <v>288</v>
      </c>
      <c r="E363" s="147" t="s">
        <v>46</v>
      </c>
      <c r="F363" s="387" t="s">
        <v>6</v>
      </c>
      <c r="G363" s="147"/>
      <c r="H363" s="311">
        <v>5</v>
      </c>
      <c r="I363" s="297">
        <v>15</v>
      </c>
      <c r="J363" s="297">
        <v>32</v>
      </c>
      <c r="K363" s="297">
        <v>24</v>
      </c>
      <c r="L363" s="312">
        <v>8</v>
      </c>
      <c r="M363" s="798"/>
      <c r="N363" s="779">
        <f>SUM(H363:$L363)</f>
        <v>84</v>
      </c>
      <c r="O363" s="927">
        <f>(H363/5)+(I363/5)+(J363/4)+(K363/3)+(L363/2)+M363</f>
        <v>24</v>
      </c>
      <c r="P363" s="336" t="str">
        <f>IF(N363&gt;102,"Yes","NO")</f>
        <v>NO</v>
      </c>
      <c r="Q363" s="674">
        <f>IF(P363="yes","G","")</f>
      </c>
      <c r="S363" s="666" t="str">
        <f t="shared" si="41"/>
        <v> </v>
      </c>
    </row>
    <row r="364" spans="2:19" ht="15.75">
      <c r="B364" s="945" t="s">
        <v>115</v>
      </c>
      <c r="C364" s="275">
        <v>1233</v>
      </c>
      <c r="D364" s="697" t="s">
        <v>234</v>
      </c>
      <c r="E364" s="150" t="s">
        <v>45</v>
      </c>
      <c r="F364" s="385" t="s">
        <v>6</v>
      </c>
      <c r="G364" s="150"/>
      <c r="H364" s="311">
        <v>15</v>
      </c>
      <c r="I364" s="297">
        <v>10</v>
      </c>
      <c r="J364" s="297">
        <v>28</v>
      </c>
      <c r="K364" s="297">
        <v>27</v>
      </c>
      <c r="L364" s="312">
        <v>4</v>
      </c>
      <c r="M364" s="798">
        <v>1</v>
      </c>
      <c r="N364" s="779">
        <f>SUM(H364:$L364)</f>
        <v>84</v>
      </c>
      <c r="O364" s="925">
        <f t="shared" si="47"/>
        <v>24</v>
      </c>
      <c r="P364" s="336" t="str">
        <f t="shared" si="45"/>
        <v>NO</v>
      </c>
      <c r="Q364" s="674">
        <f t="shared" si="46"/>
      </c>
      <c r="S364" s="666" t="str">
        <f t="shared" si="41"/>
        <v> </v>
      </c>
    </row>
    <row r="365" spans="2:19" ht="15.75">
      <c r="B365" s="945" t="s">
        <v>115</v>
      </c>
      <c r="C365" s="275">
        <v>1465</v>
      </c>
      <c r="D365" s="697" t="s">
        <v>253</v>
      </c>
      <c r="E365" s="698" t="s">
        <v>42</v>
      </c>
      <c r="F365" s="385" t="s">
        <v>6</v>
      </c>
      <c r="G365" s="150"/>
      <c r="H365" s="311">
        <v>0</v>
      </c>
      <c r="I365" s="297">
        <v>20</v>
      </c>
      <c r="J365" s="297">
        <v>28</v>
      </c>
      <c r="K365" s="297">
        <v>27</v>
      </c>
      <c r="L365" s="312">
        <v>8</v>
      </c>
      <c r="M365" s="798"/>
      <c r="N365" s="779">
        <f>SUM(H365:$L365)</f>
        <v>83</v>
      </c>
      <c r="O365" s="925">
        <f t="shared" si="47"/>
        <v>24</v>
      </c>
      <c r="P365" s="336" t="str">
        <f t="shared" si="45"/>
        <v>NO</v>
      </c>
      <c r="Q365" s="674">
        <f t="shared" si="46"/>
      </c>
      <c r="S365" s="666" t="str">
        <f t="shared" si="41"/>
        <v> </v>
      </c>
    </row>
    <row r="366" spans="2:19" ht="15.75">
      <c r="B366" s="945" t="s">
        <v>115</v>
      </c>
      <c r="C366" s="275">
        <v>1300</v>
      </c>
      <c r="D366" s="697" t="s">
        <v>280</v>
      </c>
      <c r="E366" s="150" t="s">
        <v>43</v>
      </c>
      <c r="F366" s="385" t="s">
        <v>6</v>
      </c>
      <c r="G366" s="150"/>
      <c r="H366" s="311">
        <v>15</v>
      </c>
      <c r="I366" s="297">
        <v>10</v>
      </c>
      <c r="J366" s="297">
        <v>28</v>
      </c>
      <c r="K366" s="297">
        <v>15</v>
      </c>
      <c r="L366" s="312">
        <v>14</v>
      </c>
      <c r="M366" s="798"/>
      <c r="N366" s="779">
        <f>SUM(H366:$L366)</f>
        <v>82</v>
      </c>
      <c r="O366" s="925">
        <f>(H366/5)+(I366/5)+(J366/4)+(K366/3)+(L366/2)+M366</f>
        <v>24</v>
      </c>
      <c r="P366" s="336" t="str">
        <f>IF(N366&gt;102,"Yes","NO")</f>
        <v>NO</v>
      </c>
      <c r="Q366" s="674">
        <f>IF(P366="yes","G","")</f>
      </c>
      <c r="S366" s="666" t="str">
        <f>IF(N366=0," ",IF(O366&lt;&gt;24,"ERROR!"," "))</f>
        <v> </v>
      </c>
    </row>
    <row r="367" spans="2:19" ht="15.75">
      <c r="B367" s="945"/>
      <c r="C367" s="270">
        <v>1314</v>
      </c>
      <c r="D367" s="1237" t="s">
        <v>279</v>
      </c>
      <c r="E367" s="150" t="s">
        <v>46</v>
      </c>
      <c r="F367" s="385" t="s">
        <v>6</v>
      </c>
      <c r="G367" s="150"/>
      <c r="H367" s="311">
        <v>0</v>
      </c>
      <c r="I367" s="297">
        <v>25</v>
      </c>
      <c r="J367" s="297">
        <v>20</v>
      </c>
      <c r="K367" s="297">
        <v>27</v>
      </c>
      <c r="L367" s="312">
        <v>10</v>
      </c>
      <c r="M367" s="798"/>
      <c r="N367" s="779">
        <f>SUM(H367:$L367)</f>
        <v>82</v>
      </c>
      <c r="O367" s="925">
        <f>(H367/5)+(I367/5)+(J367/4)+(K367/3)+(L367/2)+M367</f>
        <v>24</v>
      </c>
      <c r="P367" s="336" t="str">
        <f>IF(N367&gt;102,"Yes","NO")</f>
        <v>NO</v>
      </c>
      <c r="Q367" s="674">
        <f>IF(P367="yes","G","")</f>
      </c>
      <c r="S367" s="666" t="str">
        <f>IF(N367=0," ",IF(O367&lt;&gt;24,"ERROR!"," "))</f>
        <v> </v>
      </c>
    </row>
    <row r="368" spans="2:19" ht="15.75">
      <c r="B368" s="945" t="s">
        <v>115</v>
      </c>
      <c r="C368" s="275">
        <v>1473</v>
      </c>
      <c r="D368" s="697" t="s">
        <v>424</v>
      </c>
      <c r="E368" s="698" t="s">
        <v>44</v>
      </c>
      <c r="F368" s="385" t="s">
        <v>6</v>
      </c>
      <c r="G368" s="150"/>
      <c r="H368" s="311">
        <v>5</v>
      </c>
      <c r="I368" s="297">
        <v>25</v>
      </c>
      <c r="J368" s="297">
        <v>12</v>
      </c>
      <c r="K368" s="297">
        <v>33</v>
      </c>
      <c r="L368" s="312">
        <v>6</v>
      </c>
      <c r="M368" s="798">
        <v>1</v>
      </c>
      <c r="N368" s="779">
        <f>SUM(H368:$L368)</f>
        <v>81</v>
      </c>
      <c r="O368" s="925">
        <f t="shared" si="47"/>
        <v>24</v>
      </c>
      <c r="P368" s="336" t="str">
        <f t="shared" si="45"/>
        <v>NO</v>
      </c>
      <c r="Q368" s="674">
        <f t="shared" si="46"/>
      </c>
      <c r="S368" s="666" t="str">
        <f t="shared" si="41"/>
        <v> </v>
      </c>
    </row>
    <row r="369" spans="2:19" ht="15.75">
      <c r="B369" s="945"/>
      <c r="C369" s="270">
        <v>1060</v>
      </c>
      <c r="D369" s="1237" t="s">
        <v>105</v>
      </c>
      <c r="E369" s="150" t="s">
        <v>43</v>
      </c>
      <c r="F369" s="385" t="s">
        <v>6</v>
      </c>
      <c r="G369" s="150"/>
      <c r="H369" s="311">
        <v>20</v>
      </c>
      <c r="I369" s="297">
        <v>5</v>
      </c>
      <c r="J369" s="297">
        <v>12</v>
      </c>
      <c r="K369" s="297">
        <v>30</v>
      </c>
      <c r="L369" s="312">
        <v>12</v>
      </c>
      <c r="M369" s="798"/>
      <c r="N369" s="779">
        <f>SUM(H369:$L369)</f>
        <v>79</v>
      </c>
      <c r="O369" s="925">
        <f t="shared" si="47"/>
        <v>24</v>
      </c>
      <c r="P369" s="336" t="str">
        <f t="shared" si="45"/>
        <v>NO</v>
      </c>
      <c r="Q369" s="674">
        <f t="shared" si="46"/>
      </c>
      <c r="S369" s="666" t="str">
        <f t="shared" si="41"/>
        <v> </v>
      </c>
    </row>
    <row r="370" spans="2:19" ht="15.75">
      <c r="B370" s="945"/>
      <c r="C370" s="275">
        <v>2138</v>
      </c>
      <c r="D370" s="1237" t="s">
        <v>257</v>
      </c>
      <c r="E370" s="150" t="s">
        <v>46</v>
      </c>
      <c r="F370" s="385" t="s">
        <v>6</v>
      </c>
      <c r="G370" s="150"/>
      <c r="H370" s="311">
        <v>0</v>
      </c>
      <c r="I370" s="297">
        <v>10</v>
      </c>
      <c r="J370" s="297">
        <v>32</v>
      </c>
      <c r="K370" s="297">
        <v>24</v>
      </c>
      <c r="L370" s="312">
        <v>12</v>
      </c>
      <c r="M370" s="798"/>
      <c r="N370" s="779">
        <f>SUM(H370:$L370)</f>
        <v>78</v>
      </c>
      <c r="O370" s="925">
        <f>(H370/5)+(I370/5)+(J370/4)+(K370/3)+(L370/2)+M370</f>
        <v>24</v>
      </c>
      <c r="P370" s="336" t="str">
        <f>IF(N370&gt;102,"Yes","NO")</f>
        <v>NO</v>
      </c>
      <c r="Q370" s="674">
        <f>IF(P370="yes","G","")</f>
      </c>
      <c r="S370" s="666" t="str">
        <f>IF(N370=0," ",IF(O370&lt;&gt;24,"ERROR!"," "))</f>
        <v> </v>
      </c>
    </row>
    <row r="371" spans="2:19" ht="15.75">
      <c r="B371" s="945" t="s">
        <v>115</v>
      </c>
      <c r="C371" s="694">
        <v>2144</v>
      </c>
      <c r="D371" s="695" t="s">
        <v>202</v>
      </c>
      <c r="E371" s="150" t="s">
        <v>51</v>
      </c>
      <c r="F371" s="385" t="s">
        <v>6</v>
      </c>
      <c r="G371" s="150"/>
      <c r="H371" s="311">
        <v>10</v>
      </c>
      <c r="I371" s="297">
        <v>5</v>
      </c>
      <c r="J371" s="297">
        <v>28</v>
      </c>
      <c r="K371" s="297">
        <v>24</v>
      </c>
      <c r="L371" s="312">
        <v>10</v>
      </c>
      <c r="M371" s="798">
        <v>1</v>
      </c>
      <c r="N371" s="779">
        <f>SUM(H371:$L371)</f>
        <v>77</v>
      </c>
      <c r="O371" s="925">
        <f t="shared" si="47"/>
        <v>24</v>
      </c>
      <c r="P371" s="336" t="str">
        <f t="shared" si="45"/>
        <v>NO</v>
      </c>
      <c r="Q371" s="674">
        <f t="shared" si="46"/>
      </c>
      <c r="S371" s="666" t="str">
        <f t="shared" si="41"/>
        <v> </v>
      </c>
    </row>
    <row r="372" spans="2:19" ht="15.75">
      <c r="B372" s="945" t="s">
        <v>115</v>
      </c>
      <c r="C372" s="270">
        <v>638</v>
      </c>
      <c r="D372" s="1237" t="s">
        <v>168</v>
      </c>
      <c r="E372" s="150" t="s">
        <v>51</v>
      </c>
      <c r="F372" s="385" t="s">
        <v>6</v>
      </c>
      <c r="G372" s="150"/>
      <c r="H372" s="311">
        <v>5</v>
      </c>
      <c r="I372" s="297">
        <v>10</v>
      </c>
      <c r="J372" s="297">
        <v>24</v>
      </c>
      <c r="K372" s="297">
        <v>21</v>
      </c>
      <c r="L372" s="312">
        <v>14</v>
      </c>
      <c r="M372" s="798">
        <v>1</v>
      </c>
      <c r="N372" s="779">
        <f>SUM(H372:$L372)</f>
        <v>74</v>
      </c>
      <c r="O372" s="735">
        <f t="shared" si="47"/>
        <v>24</v>
      </c>
      <c r="P372" s="336" t="str">
        <f aca="true" t="shared" si="48" ref="P372:P383">IF(N372&gt;102,"Yes","NO")</f>
        <v>NO</v>
      </c>
      <c r="Q372" s="674">
        <f aca="true" t="shared" si="49" ref="Q372:Q383">IF(P372="yes","G","")</f>
      </c>
      <c r="S372" s="666" t="str">
        <f aca="true" t="shared" si="50" ref="S372:S404">IF(N372=0," ",IF(O372&lt;&gt;24,"ERROR!"," "))</f>
        <v> </v>
      </c>
    </row>
    <row r="373" spans="2:19" ht="15.75">
      <c r="B373" s="945"/>
      <c r="C373" s="278">
        <v>42</v>
      </c>
      <c r="D373" s="76" t="s">
        <v>434</v>
      </c>
      <c r="E373" s="167" t="s">
        <v>44</v>
      </c>
      <c r="F373" s="385" t="s">
        <v>6</v>
      </c>
      <c r="G373" s="150"/>
      <c r="H373" s="311">
        <v>0</v>
      </c>
      <c r="I373" s="297">
        <v>5</v>
      </c>
      <c r="J373" s="297">
        <v>44</v>
      </c>
      <c r="K373" s="297">
        <v>9</v>
      </c>
      <c r="L373" s="312">
        <v>14</v>
      </c>
      <c r="M373" s="798">
        <v>2</v>
      </c>
      <c r="N373" s="779">
        <f>SUM(H373:$L373)</f>
        <v>72</v>
      </c>
      <c r="O373" s="735">
        <f>(H373/5)+(I373/5)+(J373/4)+(K373/3)+(L373/2)+M373</f>
        <v>24</v>
      </c>
      <c r="P373" s="336" t="str">
        <f>IF(N373&gt;102,"Yes","NO")</f>
        <v>NO</v>
      </c>
      <c r="Q373" s="674">
        <f t="shared" si="49"/>
      </c>
      <c r="S373" s="666" t="str">
        <f>IF(N373=0," ",IF(O373&lt;&gt;24,"ERROR!"," "))</f>
        <v> </v>
      </c>
    </row>
    <row r="374" spans="2:19" ht="15.75">
      <c r="B374" s="945"/>
      <c r="C374" s="278">
        <v>1628</v>
      </c>
      <c r="D374" s="76" t="s">
        <v>173</v>
      </c>
      <c r="E374" s="167" t="s">
        <v>48</v>
      </c>
      <c r="F374" s="390" t="s">
        <v>6</v>
      </c>
      <c r="G374" s="146"/>
      <c r="H374" s="308">
        <v>0</v>
      </c>
      <c r="I374" s="309">
        <v>5</v>
      </c>
      <c r="J374" s="309">
        <v>16</v>
      </c>
      <c r="K374" s="309">
        <v>33</v>
      </c>
      <c r="L374" s="310">
        <v>16</v>
      </c>
      <c r="M374" s="800"/>
      <c r="N374" s="782">
        <f>SUM(H374:$L374)</f>
        <v>70</v>
      </c>
      <c r="O374" s="739">
        <f>(H374/5)+(I374/5)+(J374/4)+(K374/3)+(L374/2)+M374</f>
        <v>24</v>
      </c>
      <c r="P374" s="336" t="str">
        <f t="shared" si="48"/>
        <v>NO</v>
      </c>
      <c r="Q374" s="674">
        <f t="shared" si="49"/>
      </c>
      <c r="S374" s="666" t="str">
        <f t="shared" si="50"/>
        <v> </v>
      </c>
    </row>
    <row r="375" spans="2:19" ht="15.75">
      <c r="B375" s="945" t="s">
        <v>115</v>
      </c>
      <c r="C375" s="711">
        <v>1291</v>
      </c>
      <c r="D375" s="712" t="s">
        <v>83</v>
      </c>
      <c r="E375" s="167" t="s">
        <v>43</v>
      </c>
      <c r="F375" s="390" t="s">
        <v>6</v>
      </c>
      <c r="G375" s="150"/>
      <c r="H375" s="308">
        <v>0</v>
      </c>
      <c r="I375" s="309">
        <v>0</v>
      </c>
      <c r="J375" s="309">
        <v>24</v>
      </c>
      <c r="K375" s="309">
        <v>33</v>
      </c>
      <c r="L375" s="310">
        <v>10</v>
      </c>
      <c r="M375" s="800">
        <v>2</v>
      </c>
      <c r="N375" s="782">
        <f>SUM(H375:$L375)</f>
        <v>67</v>
      </c>
      <c r="O375" s="739">
        <f>(H375/5)+(I375/5)+(J375/4)+(K375/3)+(L375/2)+M375</f>
        <v>24</v>
      </c>
      <c r="P375" s="336" t="str">
        <f t="shared" si="48"/>
        <v>NO</v>
      </c>
      <c r="Q375" s="674">
        <f t="shared" si="49"/>
      </c>
      <c r="S375" s="666" t="str">
        <f t="shared" si="50"/>
        <v> </v>
      </c>
    </row>
    <row r="376" spans="2:19" ht="15.75" customHeight="1">
      <c r="B376" s="945" t="s">
        <v>115</v>
      </c>
      <c r="C376" s="278">
        <v>1809</v>
      </c>
      <c r="D376" s="76" t="s">
        <v>285</v>
      </c>
      <c r="E376" s="167" t="s">
        <v>46</v>
      </c>
      <c r="F376" s="390" t="s">
        <v>6</v>
      </c>
      <c r="G376" s="150"/>
      <c r="H376" s="308">
        <v>10</v>
      </c>
      <c r="I376" s="309">
        <v>0</v>
      </c>
      <c r="J376" s="309">
        <v>4</v>
      </c>
      <c r="K376" s="309">
        <v>30</v>
      </c>
      <c r="L376" s="310">
        <v>20</v>
      </c>
      <c r="M376" s="800">
        <v>1</v>
      </c>
      <c r="N376" s="782">
        <f>SUM(H376:$L376)</f>
        <v>64</v>
      </c>
      <c r="O376" s="739">
        <f t="shared" si="47"/>
        <v>24</v>
      </c>
      <c r="P376" s="336" t="str">
        <f t="shared" si="48"/>
        <v>NO</v>
      </c>
      <c r="Q376" s="674">
        <f t="shared" si="49"/>
      </c>
      <c r="S376" s="666" t="str">
        <f t="shared" si="50"/>
        <v> </v>
      </c>
    </row>
    <row r="377" spans="2:19" ht="15.75" customHeight="1">
      <c r="B377" s="945" t="s">
        <v>115</v>
      </c>
      <c r="C377" s="278">
        <v>1435</v>
      </c>
      <c r="D377" s="76" t="s">
        <v>84</v>
      </c>
      <c r="E377" s="167" t="s">
        <v>46</v>
      </c>
      <c r="F377" s="390" t="s">
        <v>6</v>
      </c>
      <c r="G377" s="150"/>
      <c r="H377" s="308">
        <v>10</v>
      </c>
      <c r="I377" s="309">
        <v>10</v>
      </c>
      <c r="J377" s="309">
        <v>8</v>
      </c>
      <c r="K377" s="309">
        <v>21</v>
      </c>
      <c r="L377" s="310">
        <v>8</v>
      </c>
      <c r="M377" s="800">
        <v>7</v>
      </c>
      <c r="N377" s="782">
        <f>SUM(H377:$L377)</f>
        <v>57</v>
      </c>
      <c r="O377" s="739">
        <f>(H377/5)+(I377/5)+(J377/4)+(K377/3)+(L377/2)+M377</f>
        <v>24</v>
      </c>
      <c r="P377" s="336" t="str">
        <f t="shared" si="48"/>
        <v>NO</v>
      </c>
      <c r="Q377" s="674">
        <f t="shared" si="49"/>
      </c>
      <c r="S377" s="666" t="str">
        <f t="shared" si="50"/>
        <v> </v>
      </c>
    </row>
    <row r="378" spans="2:19" ht="15.75" customHeight="1" thickBot="1">
      <c r="B378" s="945" t="s">
        <v>115</v>
      </c>
      <c r="C378" s="273">
        <v>1624</v>
      </c>
      <c r="D378" s="1234" t="s">
        <v>274</v>
      </c>
      <c r="E378" s="166" t="s">
        <v>51</v>
      </c>
      <c r="F378" s="388" t="s">
        <v>6</v>
      </c>
      <c r="G378" s="166"/>
      <c r="H378" s="313">
        <v>5</v>
      </c>
      <c r="I378" s="305">
        <v>0</v>
      </c>
      <c r="J378" s="305">
        <v>8</v>
      </c>
      <c r="K378" s="305">
        <v>15</v>
      </c>
      <c r="L378" s="314">
        <v>10</v>
      </c>
      <c r="M378" s="799">
        <v>11</v>
      </c>
      <c r="N378" s="780">
        <f>SUM(H378:$L378)</f>
        <v>38</v>
      </c>
      <c r="O378" s="738">
        <f t="shared" si="47"/>
        <v>24</v>
      </c>
      <c r="P378" s="336" t="str">
        <f t="shared" si="48"/>
        <v>NO</v>
      </c>
      <c r="Q378" s="674">
        <f t="shared" si="49"/>
      </c>
      <c r="S378" s="666" t="str">
        <f t="shared" si="50"/>
        <v> </v>
      </c>
    </row>
    <row r="379" spans="2:19" ht="15.75" customHeight="1" hidden="1">
      <c r="B379" s="945" t="s">
        <v>115</v>
      </c>
      <c r="C379" s="278" t="s">
        <v>428</v>
      </c>
      <c r="D379" s="1228" t="s">
        <v>426</v>
      </c>
      <c r="E379" s="146" t="s">
        <v>46</v>
      </c>
      <c r="F379" s="390" t="s">
        <v>6</v>
      </c>
      <c r="G379" s="167"/>
      <c r="H379" s="308"/>
      <c r="I379" s="309"/>
      <c r="J379" s="309"/>
      <c r="K379" s="309"/>
      <c r="L379" s="310"/>
      <c r="M379" s="800"/>
      <c r="N379" s="782">
        <f>SUM(H379:$L379)</f>
        <v>0</v>
      </c>
      <c r="O379" s="739">
        <f>(H379/5)+(I379/5)+(J379/4)+(K379/3)+(L379/2)+M379</f>
        <v>0</v>
      </c>
      <c r="P379" s="336" t="str">
        <f t="shared" si="48"/>
        <v>NO</v>
      </c>
      <c r="Q379" s="674">
        <f t="shared" si="49"/>
      </c>
      <c r="S379" s="666" t="str">
        <f t="shared" si="50"/>
        <v> </v>
      </c>
    </row>
    <row r="380" spans="2:19" ht="15.75" customHeight="1" hidden="1">
      <c r="B380" s="945" t="s">
        <v>115</v>
      </c>
      <c r="C380" s="270">
        <v>1054</v>
      </c>
      <c r="D380" s="1237" t="s">
        <v>273</v>
      </c>
      <c r="E380" s="150" t="s">
        <v>46</v>
      </c>
      <c r="F380" s="397" t="s">
        <v>6</v>
      </c>
      <c r="G380" s="150"/>
      <c r="H380" s="311"/>
      <c r="I380" s="297"/>
      <c r="J380" s="297"/>
      <c r="K380" s="297"/>
      <c r="L380" s="312"/>
      <c r="M380" s="798"/>
      <c r="N380" s="779">
        <f>SUM(H380:$L380)</f>
        <v>0</v>
      </c>
      <c r="O380" s="735">
        <f>(H380/5)+(I380/5)+(J380/4)+(K380/3)+(L380/2)+M380</f>
        <v>0</v>
      </c>
      <c r="P380" s="336" t="str">
        <f t="shared" si="48"/>
        <v>NO</v>
      </c>
      <c r="Q380" s="674">
        <f t="shared" si="49"/>
      </c>
      <c r="S380" s="666" t="str">
        <f t="shared" si="50"/>
        <v> </v>
      </c>
    </row>
    <row r="381" spans="2:19" ht="15.75" customHeight="1" hidden="1">
      <c r="B381" s="945" t="s">
        <v>115</v>
      </c>
      <c r="C381" s="270">
        <v>1237</v>
      </c>
      <c r="D381" s="1237" t="s">
        <v>175</v>
      </c>
      <c r="E381" s="150" t="s">
        <v>48</v>
      </c>
      <c r="F381" s="397" t="s">
        <v>6</v>
      </c>
      <c r="G381" s="150"/>
      <c r="H381" s="311"/>
      <c r="I381" s="297"/>
      <c r="J381" s="297"/>
      <c r="K381" s="297"/>
      <c r="L381" s="312"/>
      <c r="M381" s="798"/>
      <c r="N381" s="779">
        <f>SUM(H381:$L381)</f>
        <v>0</v>
      </c>
      <c r="O381" s="735">
        <f>(H381/5)+(I381/5)+(J381/4)+(K381/3)+(L381/2)+M381</f>
        <v>0</v>
      </c>
      <c r="P381" s="336" t="str">
        <f t="shared" si="48"/>
        <v>NO</v>
      </c>
      <c r="Q381" s="674">
        <f t="shared" si="49"/>
      </c>
      <c r="S381" s="666" t="str">
        <f t="shared" si="50"/>
        <v> </v>
      </c>
    </row>
    <row r="382" spans="2:19" ht="15.75" customHeight="1" hidden="1">
      <c r="B382" s="945" t="s">
        <v>115</v>
      </c>
      <c r="C382" s="270">
        <v>1569</v>
      </c>
      <c r="D382" s="1237" t="s">
        <v>68</v>
      </c>
      <c r="E382" s="150" t="s">
        <v>48</v>
      </c>
      <c r="F382" s="397" t="s">
        <v>6</v>
      </c>
      <c r="G382" s="150"/>
      <c r="H382" s="311"/>
      <c r="I382" s="297"/>
      <c r="J382" s="297"/>
      <c r="K382" s="297"/>
      <c r="L382" s="312"/>
      <c r="M382" s="798"/>
      <c r="N382" s="779">
        <f>SUM(H382:$L382)</f>
        <v>0</v>
      </c>
      <c r="O382" s="735">
        <f t="shared" si="47"/>
        <v>0</v>
      </c>
      <c r="P382" s="336" t="str">
        <f t="shared" si="48"/>
        <v>NO</v>
      </c>
      <c r="Q382" s="674">
        <f t="shared" si="49"/>
      </c>
      <c r="S382" s="666" t="str">
        <f t="shared" si="50"/>
        <v> </v>
      </c>
    </row>
    <row r="383" spans="2:19" ht="15.75" customHeight="1" hidden="1" thickBot="1">
      <c r="B383" s="945" t="s">
        <v>115</v>
      </c>
      <c r="C383" s="701">
        <v>1873</v>
      </c>
      <c r="D383" s="1234" t="s">
        <v>165</v>
      </c>
      <c r="E383" s="166" t="s">
        <v>44</v>
      </c>
      <c r="F383" s="403" t="s">
        <v>6</v>
      </c>
      <c r="G383" s="166"/>
      <c r="H383" s="304"/>
      <c r="I383" s="305"/>
      <c r="J383" s="305"/>
      <c r="K383" s="305"/>
      <c r="L383" s="314"/>
      <c r="M383" s="799"/>
      <c r="N383" s="780">
        <f>SUM(H383:$L383)</f>
        <v>0</v>
      </c>
      <c r="O383" s="738">
        <f aca="true" t="shared" si="51" ref="O383:O414">(H383/5)+(I383/5)+(J383/4)+(K383/3)+(L383/2)+M383</f>
        <v>0</v>
      </c>
      <c r="P383" s="338" t="str">
        <f t="shared" si="48"/>
        <v>NO</v>
      </c>
      <c r="Q383" s="672">
        <f t="shared" si="49"/>
      </c>
      <c r="S383" s="666" t="str">
        <f t="shared" si="50"/>
        <v> </v>
      </c>
    </row>
    <row r="384" spans="2:19" ht="15.75" customHeight="1">
      <c r="B384" s="945" t="s">
        <v>115</v>
      </c>
      <c r="C384" s="694">
        <v>6045</v>
      </c>
      <c r="D384" s="695" t="s">
        <v>317</v>
      </c>
      <c r="E384" s="150" t="s">
        <v>56</v>
      </c>
      <c r="F384" s="397" t="s">
        <v>7</v>
      </c>
      <c r="G384" s="150"/>
      <c r="H384" s="311">
        <v>5</v>
      </c>
      <c r="I384" s="297">
        <v>30</v>
      </c>
      <c r="J384" s="297">
        <v>36</v>
      </c>
      <c r="K384" s="297">
        <v>18</v>
      </c>
      <c r="L384" s="312">
        <v>4</v>
      </c>
      <c r="M384" s="798"/>
      <c r="N384" s="779">
        <f>SUM(H384:$L384)</f>
        <v>93</v>
      </c>
      <c r="O384" s="735">
        <f t="shared" si="51"/>
        <v>24</v>
      </c>
      <c r="P384" s="1195" t="str">
        <f aca="true" t="shared" si="52" ref="P384:P415">IF(N384&gt;84,"Yes","NO")</f>
        <v>Yes</v>
      </c>
      <c r="Q384" s="1196" t="str">
        <f aca="true" t="shared" si="53" ref="Q384:Q415">IF(P384="yes","S","")</f>
        <v>S</v>
      </c>
      <c r="S384" s="666" t="str">
        <f t="shared" si="50"/>
        <v> </v>
      </c>
    </row>
    <row r="385" spans="2:19" ht="15.75" customHeight="1">
      <c r="B385" s="945" t="s">
        <v>115</v>
      </c>
      <c r="C385" s="278">
        <v>1770</v>
      </c>
      <c r="D385" s="76" t="s">
        <v>393</v>
      </c>
      <c r="E385" s="167" t="s">
        <v>43</v>
      </c>
      <c r="F385" s="397" t="s">
        <v>7</v>
      </c>
      <c r="G385" s="150"/>
      <c r="H385" s="311">
        <v>15</v>
      </c>
      <c r="I385" s="297">
        <v>15</v>
      </c>
      <c r="J385" s="297">
        <v>32</v>
      </c>
      <c r="K385" s="297">
        <v>24</v>
      </c>
      <c r="L385" s="312">
        <v>4</v>
      </c>
      <c r="M385" s="798"/>
      <c r="N385" s="779">
        <f>SUM(H385:$L385)</f>
        <v>90</v>
      </c>
      <c r="O385" s="735">
        <f t="shared" si="51"/>
        <v>24</v>
      </c>
      <c r="P385" s="1195" t="str">
        <f t="shared" si="52"/>
        <v>Yes</v>
      </c>
      <c r="Q385" s="1196" t="str">
        <f t="shared" si="53"/>
        <v>S</v>
      </c>
      <c r="S385" s="666" t="str">
        <f t="shared" si="50"/>
        <v> </v>
      </c>
    </row>
    <row r="386" spans="2:19" ht="15.75" customHeight="1">
      <c r="B386" s="945" t="s">
        <v>115</v>
      </c>
      <c r="C386" s="711">
        <v>6044</v>
      </c>
      <c r="D386" s="712" t="s">
        <v>316</v>
      </c>
      <c r="E386" s="167" t="s">
        <v>56</v>
      </c>
      <c r="F386" s="397" t="s">
        <v>7</v>
      </c>
      <c r="G386" s="150"/>
      <c r="H386" s="311">
        <v>5</v>
      </c>
      <c r="I386" s="297">
        <v>10</v>
      </c>
      <c r="J386" s="297">
        <v>44</v>
      </c>
      <c r="K386" s="297">
        <v>21</v>
      </c>
      <c r="L386" s="312">
        <v>6</v>
      </c>
      <c r="M386" s="798"/>
      <c r="N386" s="779">
        <f>SUM(H386:$L386)</f>
        <v>86</v>
      </c>
      <c r="O386" s="735">
        <f t="shared" si="51"/>
        <v>24</v>
      </c>
      <c r="P386" s="1195" t="str">
        <f t="shared" si="52"/>
        <v>Yes</v>
      </c>
      <c r="Q386" s="1196" t="str">
        <f t="shared" si="53"/>
        <v>S</v>
      </c>
      <c r="S386" s="666" t="str">
        <f t="shared" si="50"/>
        <v> </v>
      </c>
    </row>
    <row r="387" spans="2:19" ht="15.75" customHeight="1">
      <c r="B387" s="945" t="s">
        <v>115</v>
      </c>
      <c r="C387" s="694">
        <v>1372</v>
      </c>
      <c r="D387" s="695" t="s">
        <v>91</v>
      </c>
      <c r="E387" s="150" t="s">
        <v>43</v>
      </c>
      <c r="F387" s="396" t="s">
        <v>7</v>
      </c>
      <c r="G387" s="147"/>
      <c r="H387" s="311">
        <v>10</v>
      </c>
      <c r="I387" s="297">
        <v>20</v>
      </c>
      <c r="J387" s="297">
        <v>20</v>
      </c>
      <c r="K387" s="297">
        <v>27</v>
      </c>
      <c r="L387" s="312">
        <v>8</v>
      </c>
      <c r="M387" s="798"/>
      <c r="N387" s="779">
        <f>SUM(H387:$L387)</f>
        <v>85</v>
      </c>
      <c r="O387" s="735">
        <f t="shared" si="51"/>
        <v>24</v>
      </c>
      <c r="P387" s="1552" t="str">
        <f t="shared" si="52"/>
        <v>Yes</v>
      </c>
      <c r="Q387" s="679" t="str">
        <f t="shared" si="53"/>
        <v>S</v>
      </c>
      <c r="S387" s="666" t="str">
        <f t="shared" si="50"/>
        <v> </v>
      </c>
    </row>
    <row r="388" spans="2:19" ht="15.75" customHeight="1">
      <c r="B388" s="945" t="s">
        <v>115</v>
      </c>
      <c r="C388" s="275">
        <v>1143</v>
      </c>
      <c r="D388" s="697" t="s">
        <v>260</v>
      </c>
      <c r="E388" s="698" t="s">
        <v>46</v>
      </c>
      <c r="F388" s="396" t="s">
        <v>7</v>
      </c>
      <c r="G388" s="147"/>
      <c r="H388" s="311">
        <v>5</v>
      </c>
      <c r="I388" s="297">
        <v>15</v>
      </c>
      <c r="J388" s="297">
        <v>36</v>
      </c>
      <c r="K388" s="297">
        <v>18</v>
      </c>
      <c r="L388" s="312">
        <v>10</v>
      </c>
      <c r="M388" s="798"/>
      <c r="N388" s="779">
        <f>SUM(H388:$L388)</f>
        <v>84</v>
      </c>
      <c r="O388" s="735">
        <f t="shared" si="51"/>
        <v>24</v>
      </c>
      <c r="P388" s="341" t="str">
        <f t="shared" si="52"/>
        <v>NO</v>
      </c>
      <c r="Q388" s="679">
        <f t="shared" si="53"/>
      </c>
      <c r="S388" s="666" t="str">
        <f t="shared" si="50"/>
        <v> </v>
      </c>
    </row>
    <row r="389" spans="2:19" ht="15.75" customHeight="1">
      <c r="B389" s="945" t="s">
        <v>115</v>
      </c>
      <c r="C389" s="694">
        <v>1041</v>
      </c>
      <c r="D389" s="695" t="s">
        <v>108</v>
      </c>
      <c r="E389" s="150" t="s">
        <v>60</v>
      </c>
      <c r="F389" s="396" t="s">
        <v>7</v>
      </c>
      <c r="G389" s="147"/>
      <c r="H389" s="311">
        <v>15</v>
      </c>
      <c r="I389" s="297">
        <v>15</v>
      </c>
      <c r="J389" s="297">
        <v>20</v>
      </c>
      <c r="K389" s="297">
        <v>27</v>
      </c>
      <c r="L389" s="312">
        <v>6</v>
      </c>
      <c r="M389" s="798">
        <v>1</v>
      </c>
      <c r="N389" s="779">
        <f>SUM(H389:$L389)</f>
        <v>83</v>
      </c>
      <c r="O389" s="735">
        <f t="shared" si="51"/>
        <v>24</v>
      </c>
      <c r="P389" s="341" t="str">
        <f t="shared" si="52"/>
        <v>NO</v>
      </c>
      <c r="Q389" s="679">
        <f t="shared" si="53"/>
      </c>
      <c r="S389" s="666" t="str">
        <f t="shared" si="50"/>
        <v> </v>
      </c>
    </row>
    <row r="390" spans="2:19" ht="15.75" customHeight="1">
      <c r="B390" s="945" t="s">
        <v>115</v>
      </c>
      <c r="C390" s="694">
        <v>1325</v>
      </c>
      <c r="D390" s="695" t="s">
        <v>266</v>
      </c>
      <c r="E390" s="150" t="s">
        <v>46</v>
      </c>
      <c r="F390" s="397" t="s">
        <v>7</v>
      </c>
      <c r="G390" s="147"/>
      <c r="H390" s="311">
        <v>15</v>
      </c>
      <c r="I390" s="297">
        <v>10</v>
      </c>
      <c r="J390" s="297">
        <v>32</v>
      </c>
      <c r="K390" s="297">
        <v>18</v>
      </c>
      <c r="L390" s="312">
        <v>8</v>
      </c>
      <c r="M390" s="798">
        <v>1</v>
      </c>
      <c r="N390" s="779">
        <f>SUM(H390:$L390)</f>
        <v>83</v>
      </c>
      <c r="O390" s="735">
        <f t="shared" si="51"/>
        <v>24</v>
      </c>
      <c r="P390" s="341" t="str">
        <f t="shared" si="52"/>
        <v>NO</v>
      </c>
      <c r="Q390" s="679">
        <f t="shared" si="53"/>
      </c>
      <c r="S390" s="666" t="str">
        <f t="shared" si="50"/>
        <v> </v>
      </c>
    </row>
    <row r="391" spans="2:19" ht="15.75" customHeight="1">
      <c r="B391" s="945" t="s">
        <v>115</v>
      </c>
      <c r="C391" s="694">
        <v>2105</v>
      </c>
      <c r="D391" s="695" t="s">
        <v>235</v>
      </c>
      <c r="E391" s="150" t="s">
        <v>45</v>
      </c>
      <c r="F391" s="396" t="s">
        <v>7</v>
      </c>
      <c r="G391" s="147"/>
      <c r="H391" s="311">
        <v>5</v>
      </c>
      <c r="I391" s="297">
        <v>5</v>
      </c>
      <c r="J391" s="297">
        <v>36</v>
      </c>
      <c r="K391" s="297">
        <v>30</v>
      </c>
      <c r="L391" s="312">
        <v>6</v>
      </c>
      <c r="M391" s="798"/>
      <c r="N391" s="779">
        <f>SUM(H391:$L391)</f>
        <v>82</v>
      </c>
      <c r="O391" s="735">
        <f t="shared" si="51"/>
        <v>24</v>
      </c>
      <c r="P391" s="341" t="str">
        <f t="shared" si="52"/>
        <v>NO</v>
      </c>
      <c r="Q391" s="679">
        <f t="shared" si="53"/>
      </c>
      <c r="S391" s="666" t="str">
        <f t="shared" si="50"/>
        <v> </v>
      </c>
    </row>
    <row r="392" spans="2:19" ht="15.75" customHeight="1">
      <c r="B392" s="945" t="s">
        <v>115</v>
      </c>
      <c r="C392" s="694">
        <v>1784</v>
      </c>
      <c r="D392" s="695" t="s">
        <v>405</v>
      </c>
      <c r="E392" s="150" t="s">
        <v>48</v>
      </c>
      <c r="F392" s="397" t="s">
        <v>7</v>
      </c>
      <c r="G392" s="147"/>
      <c r="H392" s="311">
        <v>20</v>
      </c>
      <c r="I392" s="297">
        <v>0</v>
      </c>
      <c r="J392" s="297">
        <v>20</v>
      </c>
      <c r="K392" s="297">
        <v>33</v>
      </c>
      <c r="L392" s="312">
        <v>8</v>
      </c>
      <c r="M392" s="798"/>
      <c r="N392" s="779">
        <f>SUM(H392:$L392)</f>
        <v>81</v>
      </c>
      <c r="O392" s="735">
        <f>(H392/5)+(I392/5)+(J392/4)+(K392/3)+(L392/2)+M392</f>
        <v>24</v>
      </c>
      <c r="P392" s="341" t="str">
        <f>IF(N392&gt;84,"Yes","NO")</f>
        <v>NO</v>
      </c>
      <c r="Q392" s="679">
        <f>IF(P392="yes","S","")</f>
      </c>
      <c r="S392" s="666" t="str">
        <f>IF(N392=0," ",IF(O392&lt;&gt;24,"ERROR!"," "))</f>
        <v> </v>
      </c>
    </row>
    <row r="393" spans="2:19" ht="15.75" customHeight="1">
      <c r="B393" s="945" t="s">
        <v>115</v>
      </c>
      <c r="C393" s="270">
        <v>723</v>
      </c>
      <c r="D393" s="1237" t="s">
        <v>107</v>
      </c>
      <c r="E393" s="150" t="s">
        <v>42</v>
      </c>
      <c r="F393" s="397" t="s">
        <v>7</v>
      </c>
      <c r="G393" s="147"/>
      <c r="H393" s="311">
        <v>5</v>
      </c>
      <c r="I393" s="297">
        <v>15</v>
      </c>
      <c r="J393" s="297">
        <v>24</v>
      </c>
      <c r="K393" s="297">
        <v>27</v>
      </c>
      <c r="L393" s="312">
        <v>10</v>
      </c>
      <c r="M393" s="798"/>
      <c r="N393" s="779">
        <f>SUM(H393:$L393)</f>
        <v>81</v>
      </c>
      <c r="O393" s="735">
        <f t="shared" si="51"/>
        <v>24</v>
      </c>
      <c r="P393" s="341" t="str">
        <f t="shared" si="52"/>
        <v>NO</v>
      </c>
      <c r="Q393" s="679">
        <f t="shared" si="53"/>
      </c>
      <c r="S393" s="666" t="str">
        <f t="shared" si="50"/>
        <v> </v>
      </c>
    </row>
    <row r="394" spans="2:19" ht="15.75" customHeight="1">
      <c r="B394" s="945" t="s">
        <v>115</v>
      </c>
      <c r="C394" s="270" t="s">
        <v>430</v>
      </c>
      <c r="D394" s="1237" t="s">
        <v>432</v>
      </c>
      <c r="E394" s="150" t="s">
        <v>46</v>
      </c>
      <c r="F394" s="397" t="s">
        <v>7</v>
      </c>
      <c r="G394" s="147"/>
      <c r="H394" s="311">
        <v>10</v>
      </c>
      <c r="I394" s="297">
        <v>25</v>
      </c>
      <c r="J394" s="297">
        <v>12</v>
      </c>
      <c r="K394" s="297">
        <v>12</v>
      </c>
      <c r="L394" s="312">
        <v>18</v>
      </c>
      <c r="M394" s="798">
        <v>1</v>
      </c>
      <c r="N394" s="779">
        <f>SUM(H394:$L394)</f>
        <v>77</v>
      </c>
      <c r="O394" s="735">
        <f t="shared" si="51"/>
        <v>24</v>
      </c>
      <c r="P394" s="341" t="str">
        <f t="shared" si="52"/>
        <v>NO</v>
      </c>
      <c r="Q394" s="679">
        <f t="shared" si="53"/>
      </c>
      <c r="S394" s="666" t="str">
        <f t="shared" si="50"/>
        <v> </v>
      </c>
    </row>
    <row r="395" spans="2:19" ht="15.75" customHeight="1">
      <c r="B395" s="945" t="s">
        <v>115</v>
      </c>
      <c r="C395" s="275">
        <v>2141</v>
      </c>
      <c r="D395" s="697" t="s">
        <v>409</v>
      </c>
      <c r="E395" s="698" t="s">
        <v>46</v>
      </c>
      <c r="F395" s="398" t="s">
        <v>7</v>
      </c>
      <c r="G395" s="147"/>
      <c r="H395" s="311">
        <v>0</v>
      </c>
      <c r="I395" s="297">
        <v>5</v>
      </c>
      <c r="J395" s="297">
        <v>32</v>
      </c>
      <c r="K395" s="297">
        <v>33</v>
      </c>
      <c r="L395" s="312">
        <v>6</v>
      </c>
      <c r="M395" s="798">
        <v>1</v>
      </c>
      <c r="N395" s="779">
        <f>SUM(H395:$L395)</f>
        <v>76</v>
      </c>
      <c r="O395" s="735">
        <f t="shared" si="51"/>
        <v>24</v>
      </c>
      <c r="P395" s="341" t="str">
        <f t="shared" si="52"/>
        <v>NO</v>
      </c>
      <c r="Q395" s="679">
        <f t="shared" si="53"/>
      </c>
      <c r="S395" s="666" t="str">
        <f t="shared" si="50"/>
        <v> </v>
      </c>
    </row>
    <row r="396" spans="2:19" ht="15.75" customHeight="1">
      <c r="B396" s="945" t="s">
        <v>115</v>
      </c>
      <c r="C396" s="275">
        <v>1118</v>
      </c>
      <c r="D396" s="699" t="s">
        <v>362</v>
      </c>
      <c r="E396" s="700" t="s">
        <v>50</v>
      </c>
      <c r="F396" s="396" t="s">
        <v>7</v>
      </c>
      <c r="G396" s="147"/>
      <c r="H396" s="311">
        <v>0</v>
      </c>
      <c r="I396" s="297">
        <v>0</v>
      </c>
      <c r="J396" s="297">
        <v>40</v>
      </c>
      <c r="K396" s="297">
        <v>21</v>
      </c>
      <c r="L396" s="312">
        <v>14</v>
      </c>
      <c r="M396" s="798"/>
      <c r="N396" s="779">
        <f>SUM(H396:$L396)</f>
        <v>75</v>
      </c>
      <c r="O396" s="735">
        <f t="shared" si="51"/>
        <v>24</v>
      </c>
      <c r="P396" s="341" t="str">
        <f t="shared" si="52"/>
        <v>NO</v>
      </c>
      <c r="Q396" s="679">
        <f t="shared" si="53"/>
      </c>
      <c r="S396" s="666" t="str">
        <f t="shared" si="50"/>
        <v> </v>
      </c>
    </row>
    <row r="397" spans="2:19" ht="15.75" customHeight="1">
      <c r="B397" s="945" t="s">
        <v>115</v>
      </c>
      <c r="C397" s="694">
        <v>1051</v>
      </c>
      <c r="D397" s="695" t="s">
        <v>268</v>
      </c>
      <c r="E397" s="167" t="s">
        <v>46</v>
      </c>
      <c r="F397" s="398" t="s">
        <v>7</v>
      </c>
      <c r="G397" s="147"/>
      <c r="H397" s="311">
        <v>10</v>
      </c>
      <c r="I397" s="297">
        <v>10</v>
      </c>
      <c r="J397" s="297">
        <v>4</v>
      </c>
      <c r="K397" s="297">
        <v>42</v>
      </c>
      <c r="L397" s="312">
        <v>8</v>
      </c>
      <c r="M397" s="798">
        <v>1</v>
      </c>
      <c r="N397" s="779">
        <f>SUM(H397:$L397)</f>
        <v>74</v>
      </c>
      <c r="O397" s="735">
        <f t="shared" si="51"/>
        <v>24</v>
      </c>
      <c r="P397" s="341" t="str">
        <f t="shared" si="52"/>
        <v>NO</v>
      </c>
      <c r="Q397" s="679">
        <f t="shared" si="53"/>
      </c>
      <c r="S397" s="666" t="str">
        <f t="shared" si="50"/>
        <v> </v>
      </c>
    </row>
    <row r="398" spans="2:19" ht="15.75" customHeight="1">
      <c r="B398" s="945" t="s">
        <v>115</v>
      </c>
      <c r="C398" s="275">
        <v>1618</v>
      </c>
      <c r="D398" s="697" t="s">
        <v>196</v>
      </c>
      <c r="E398" s="167" t="s">
        <v>45</v>
      </c>
      <c r="F398" s="402" t="s">
        <v>7</v>
      </c>
      <c r="G398" s="147"/>
      <c r="H398" s="311">
        <v>5</v>
      </c>
      <c r="I398" s="297">
        <v>5</v>
      </c>
      <c r="J398" s="297">
        <v>32</v>
      </c>
      <c r="K398" s="297">
        <v>18</v>
      </c>
      <c r="L398" s="312">
        <v>14</v>
      </c>
      <c r="M398" s="798">
        <v>1</v>
      </c>
      <c r="N398" s="779">
        <f>SUM(H398:$L398)</f>
        <v>74</v>
      </c>
      <c r="O398" s="735">
        <f t="shared" si="51"/>
        <v>24</v>
      </c>
      <c r="P398" s="341" t="str">
        <f t="shared" si="52"/>
        <v>NO</v>
      </c>
      <c r="Q398" s="679">
        <f t="shared" si="53"/>
      </c>
      <c r="S398" s="666" t="str">
        <f t="shared" si="50"/>
        <v> </v>
      </c>
    </row>
    <row r="399" spans="2:19" ht="15.75" customHeight="1">
      <c r="B399" s="945" t="s">
        <v>115</v>
      </c>
      <c r="C399" s="275">
        <v>1845</v>
      </c>
      <c r="D399" s="697" t="s">
        <v>378</v>
      </c>
      <c r="E399" s="698" t="s">
        <v>46</v>
      </c>
      <c r="F399" s="397" t="s">
        <v>7</v>
      </c>
      <c r="G399" s="147"/>
      <c r="H399" s="311">
        <v>0</v>
      </c>
      <c r="I399" s="297">
        <v>25</v>
      </c>
      <c r="J399" s="297">
        <v>20</v>
      </c>
      <c r="K399" s="297">
        <v>15</v>
      </c>
      <c r="L399" s="312">
        <v>14</v>
      </c>
      <c r="M399" s="798">
        <v>2</v>
      </c>
      <c r="N399" s="779">
        <f>SUM(H399:$L399)</f>
        <v>74</v>
      </c>
      <c r="O399" s="735">
        <f>(H399/5)+(I399/5)+(J399/4)+(K399/3)+(L399/2)+M399</f>
        <v>24</v>
      </c>
      <c r="P399" s="341" t="str">
        <f>IF(N399&gt;84,"Yes","NO")</f>
        <v>NO</v>
      </c>
      <c r="Q399" s="679">
        <f>IF(P399="yes","S","")</f>
      </c>
      <c r="S399" s="666" t="str">
        <f>IF(N399=0," ",IF(O399&lt;&gt;24,"ERROR!"," "))</f>
        <v> </v>
      </c>
    </row>
    <row r="400" spans="2:19" ht="15.75" customHeight="1">
      <c r="B400" s="945" t="s">
        <v>115</v>
      </c>
      <c r="C400" s="275">
        <v>1036</v>
      </c>
      <c r="D400" s="697" t="s">
        <v>371</v>
      </c>
      <c r="E400" s="698" t="s">
        <v>46</v>
      </c>
      <c r="F400" s="397" t="s">
        <v>7</v>
      </c>
      <c r="G400" s="147"/>
      <c r="H400" s="311">
        <v>10</v>
      </c>
      <c r="I400" s="297">
        <v>0</v>
      </c>
      <c r="J400" s="297">
        <v>12</v>
      </c>
      <c r="K400" s="297">
        <v>39</v>
      </c>
      <c r="L400" s="312">
        <v>12</v>
      </c>
      <c r="M400" s="798"/>
      <c r="N400" s="779">
        <f>SUM(H400:$L400)</f>
        <v>73</v>
      </c>
      <c r="O400" s="735">
        <f t="shared" si="51"/>
        <v>24</v>
      </c>
      <c r="P400" s="341" t="str">
        <f t="shared" si="52"/>
        <v>NO</v>
      </c>
      <c r="Q400" s="679">
        <f t="shared" si="53"/>
      </c>
      <c r="S400" s="666" t="str">
        <f t="shared" si="50"/>
        <v> </v>
      </c>
    </row>
    <row r="401" spans="2:19" ht="15.75" customHeight="1">
      <c r="B401" s="945" t="s">
        <v>115</v>
      </c>
      <c r="C401" s="275">
        <v>2786</v>
      </c>
      <c r="D401" s="697" t="s">
        <v>81</v>
      </c>
      <c r="E401" s="698" t="s">
        <v>51</v>
      </c>
      <c r="F401" s="397" t="s">
        <v>7</v>
      </c>
      <c r="G401" s="147"/>
      <c r="H401" s="311">
        <v>0</v>
      </c>
      <c r="I401" s="297">
        <v>5</v>
      </c>
      <c r="J401" s="297">
        <v>12</v>
      </c>
      <c r="K401" s="297">
        <v>48</v>
      </c>
      <c r="L401" s="312">
        <v>8</v>
      </c>
      <c r="M401" s="798"/>
      <c r="N401" s="779">
        <f>SUM(H401:$L401)</f>
        <v>73</v>
      </c>
      <c r="O401" s="735">
        <f t="shared" si="51"/>
        <v>24</v>
      </c>
      <c r="P401" s="341" t="str">
        <f t="shared" si="52"/>
        <v>NO</v>
      </c>
      <c r="Q401" s="679">
        <f t="shared" si="53"/>
      </c>
      <c r="S401" s="666" t="str">
        <f t="shared" si="50"/>
        <v> </v>
      </c>
    </row>
    <row r="402" spans="2:19" ht="15.75" customHeight="1">
      <c r="B402" s="945" t="s">
        <v>115</v>
      </c>
      <c r="C402" s="694">
        <v>1050</v>
      </c>
      <c r="D402" s="695" t="s">
        <v>364</v>
      </c>
      <c r="E402" s="150" t="s">
        <v>46</v>
      </c>
      <c r="F402" s="397" t="s">
        <v>7</v>
      </c>
      <c r="G402" s="147"/>
      <c r="H402" s="311">
        <v>0</v>
      </c>
      <c r="I402" s="297">
        <v>5</v>
      </c>
      <c r="J402" s="297">
        <v>24</v>
      </c>
      <c r="K402" s="297">
        <v>27</v>
      </c>
      <c r="L402" s="312">
        <v>16</v>
      </c>
      <c r="M402" s="798"/>
      <c r="N402" s="779">
        <f>SUM(H402:$L402)</f>
        <v>72</v>
      </c>
      <c r="O402" s="735">
        <f t="shared" si="51"/>
        <v>24</v>
      </c>
      <c r="P402" s="341" t="str">
        <f t="shared" si="52"/>
        <v>NO</v>
      </c>
      <c r="Q402" s="679">
        <f t="shared" si="53"/>
      </c>
      <c r="S402" s="666" t="str">
        <f t="shared" si="50"/>
        <v> </v>
      </c>
    </row>
    <row r="403" spans="2:19" ht="15.75" customHeight="1">
      <c r="B403" s="945" t="s">
        <v>115</v>
      </c>
      <c r="C403" s="275">
        <v>1476</v>
      </c>
      <c r="D403" s="697" t="s">
        <v>90</v>
      </c>
      <c r="E403" s="150" t="s">
        <v>43</v>
      </c>
      <c r="F403" s="397" t="s">
        <v>7</v>
      </c>
      <c r="G403" s="147"/>
      <c r="H403" s="311">
        <v>15</v>
      </c>
      <c r="I403" s="297">
        <v>0</v>
      </c>
      <c r="J403" s="297">
        <v>12</v>
      </c>
      <c r="K403" s="297">
        <v>24</v>
      </c>
      <c r="L403" s="312">
        <v>20</v>
      </c>
      <c r="M403" s="798"/>
      <c r="N403" s="779">
        <f>SUM(H403:$L403)</f>
        <v>71</v>
      </c>
      <c r="O403" s="735">
        <f t="shared" si="51"/>
        <v>24</v>
      </c>
      <c r="P403" s="341" t="str">
        <f t="shared" si="52"/>
        <v>NO</v>
      </c>
      <c r="Q403" s="679">
        <f t="shared" si="53"/>
      </c>
      <c r="S403" s="666" t="str">
        <f t="shared" si="50"/>
        <v> </v>
      </c>
    </row>
    <row r="404" spans="2:19" ht="15.75" customHeight="1">
      <c r="B404" s="945" t="s">
        <v>115</v>
      </c>
      <c r="C404" s="694">
        <v>1799</v>
      </c>
      <c r="D404" s="695" t="s">
        <v>384</v>
      </c>
      <c r="E404" s="150" t="s">
        <v>48</v>
      </c>
      <c r="F404" s="397" t="s">
        <v>7</v>
      </c>
      <c r="G404" s="147"/>
      <c r="H404" s="311">
        <v>5</v>
      </c>
      <c r="I404" s="297">
        <v>5</v>
      </c>
      <c r="J404" s="297">
        <v>8</v>
      </c>
      <c r="K404" s="297">
        <v>39</v>
      </c>
      <c r="L404" s="312">
        <v>14</v>
      </c>
      <c r="M404" s="798"/>
      <c r="N404" s="779">
        <f>SUM(H404:$L404)</f>
        <v>71</v>
      </c>
      <c r="O404" s="735">
        <f t="shared" si="51"/>
        <v>24</v>
      </c>
      <c r="P404" s="341" t="str">
        <f t="shared" si="52"/>
        <v>NO</v>
      </c>
      <c r="Q404" s="679">
        <f t="shared" si="53"/>
      </c>
      <c r="S404" s="666" t="str">
        <f t="shared" si="50"/>
        <v> </v>
      </c>
    </row>
    <row r="405" spans="2:19" ht="15.75" customHeight="1">
      <c r="B405" s="945" t="s">
        <v>115</v>
      </c>
      <c r="C405" s="275">
        <v>1326</v>
      </c>
      <c r="D405" s="697" t="s">
        <v>267</v>
      </c>
      <c r="E405" s="698" t="s">
        <v>46</v>
      </c>
      <c r="F405" s="396" t="s">
        <v>7</v>
      </c>
      <c r="G405" s="147"/>
      <c r="H405" s="311">
        <v>5</v>
      </c>
      <c r="I405" s="297">
        <v>0</v>
      </c>
      <c r="J405" s="297">
        <v>40</v>
      </c>
      <c r="K405" s="297">
        <v>15</v>
      </c>
      <c r="L405" s="312">
        <v>10</v>
      </c>
      <c r="M405" s="798">
        <v>3</v>
      </c>
      <c r="N405" s="779">
        <f>SUM(H405:$L405)</f>
        <v>70</v>
      </c>
      <c r="O405" s="735">
        <f t="shared" si="51"/>
        <v>24</v>
      </c>
      <c r="P405" s="341" t="str">
        <f t="shared" si="52"/>
        <v>NO</v>
      </c>
      <c r="Q405" s="679">
        <f t="shared" si="53"/>
      </c>
      <c r="S405" s="666" t="str">
        <f aca="true" t="shared" si="54" ref="S405:S434">IF(N405=0," ",IF(O405&lt;&gt;24,"ERROR!"," "))</f>
        <v> </v>
      </c>
    </row>
    <row r="406" spans="2:19" ht="15.75" customHeight="1">
      <c r="B406" s="945" t="s">
        <v>115</v>
      </c>
      <c r="C406" s="694">
        <v>1842</v>
      </c>
      <c r="D406" s="695" t="s">
        <v>359</v>
      </c>
      <c r="E406" s="150" t="s">
        <v>50</v>
      </c>
      <c r="F406" s="396" t="s">
        <v>7</v>
      </c>
      <c r="G406" s="147"/>
      <c r="H406" s="311">
        <v>0</v>
      </c>
      <c r="I406" s="297">
        <v>10</v>
      </c>
      <c r="J406" s="297">
        <v>8</v>
      </c>
      <c r="K406" s="297">
        <v>33</v>
      </c>
      <c r="L406" s="312">
        <v>18</v>
      </c>
      <c r="M406" s="798"/>
      <c r="N406" s="779">
        <f>SUM(H406:$L406)</f>
        <v>69</v>
      </c>
      <c r="O406" s="735">
        <f t="shared" si="51"/>
        <v>24</v>
      </c>
      <c r="P406" s="341" t="str">
        <f t="shared" si="52"/>
        <v>NO</v>
      </c>
      <c r="Q406" s="679">
        <f t="shared" si="53"/>
      </c>
      <c r="S406" s="666" t="str">
        <f t="shared" si="54"/>
        <v> </v>
      </c>
    </row>
    <row r="407" spans="2:19" ht="15.75" customHeight="1">
      <c r="B407" s="945" t="s">
        <v>115</v>
      </c>
      <c r="C407" s="275">
        <v>1816</v>
      </c>
      <c r="D407" s="697" t="s">
        <v>399</v>
      </c>
      <c r="E407" s="698" t="s">
        <v>46</v>
      </c>
      <c r="F407" s="397" t="s">
        <v>7</v>
      </c>
      <c r="G407" s="147"/>
      <c r="H407" s="311">
        <v>5</v>
      </c>
      <c r="I407" s="297">
        <v>0</v>
      </c>
      <c r="J407" s="297">
        <v>20</v>
      </c>
      <c r="K407" s="297">
        <v>36</v>
      </c>
      <c r="L407" s="312">
        <v>8</v>
      </c>
      <c r="M407" s="798">
        <v>2</v>
      </c>
      <c r="N407" s="779">
        <f>SUM(H407:$L407)</f>
        <v>69</v>
      </c>
      <c r="O407" s="735">
        <f t="shared" si="51"/>
        <v>24</v>
      </c>
      <c r="P407" s="341" t="str">
        <f t="shared" si="52"/>
        <v>NO</v>
      </c>
      <c r="Q407" s="679">
        <f t="shared" si="53"/>
      </c>
      <c r="S407" s="666" t="str">
        <f t="shared" si="54"/>
        <v> </v>
      </c>
    </row>
    <row r="408" spans="2:19" ht="15.75" customHeight="1">
      <c r="B408" s="945" t="s">
        <v>115</v>
      </c>
      <c r="C408" s="275">
        <v>1841</v>
      </c>
      <c r="D408" s="697" t="s">
        <v>373</v>
      </c>
      <c r="E408" s="698" t="s">
        <v>46</v>
      </c>
      <c r="F408" s="397" t="s">
        <v>7</v>
      </c>
      <c r="G408" s="147"/>
      <c r="H408" s="311">
        <v>0</v>
      </c>
      <c r="I408" s="297">
        <v>5</v>
      </c>
      <c r="J408" s="297">
        <v>16</v>
      </c>
      <c r="K408" s="297">
        <v>27</v>
      </c>
      <c r="L408" s="312">
        <v>14</v>
      </c>
      <c r="M408" s="798">
        <v>3</v>
      </c>
      <c r="N408" s="779">
        <f>SUM(H408:$L408)</f>
        <v>62</v>
      </c>
      <c r="O408" s="735">
        <f t="shared" si="51"/>
        <v>24</v>
      </c>
      <c r="P408" s="341" t="str">
        <f t="shared" si="52"/>
        <v>NO</v>
      </c>
      <c r="Q408" s="679">
        <f t="shared" si="53"/>
      </c>
      <c r="S408" s="666" t="str">
        <f t="shared" si="54"/>
        <v> </v>
      </c>
    </row>
    <row r="409" spans="2:19" ht="15.75" customHeight="1">
      <c r="B409" s="945" t="s">
        <v>115</v>
      </c>
      <c r="C409" s="694">
        <v>2491</v>
      </c>
      <c r="D409" s="712" t="s">
        <v>360</v>
      </c>
      <c r="E409" s="167" t="s">
        <v>43</v>
      </c>
      <c r="F409" s="397" t="s">
        <v>7</v>
      </c>
      <c r="G409" s="147"/>
      <c r="H409" s="311">
        <v>0</v>
      </c>
      <c r="I409" s="297">
        <v>0</v>
      </c>
      <c r="J409" s="297">
        <v>12</v>
      </c>
      <c r="K409" s="297">
        <v>21</v>
      </c>
      <c r="L409" s="312">
        <v>28</v>
      </c>
      <c r="M409" s="798"/>
      <c r="N409" s="779">
        <f>SUM(H409:$L409)</f>
        <v>61</v>
      </c>
      <c r="O409" s="735">
        <f t="shared" si="51"/>
        <v>24</v>
      </c>
      <c r="P409" s="341" t="str">
        <f t="shared" si="52"/>
        <v>NO</v>
      </c>
      <c r="Q409" s="679">
        <f t="shared" si="53"/>
      </c>
      <c r="S409" s="666" t="str">
        <f t="shared" si="54"/>
        <v> </v>
      </c>
    </row>
    <row r="410" spans="2:19" ht="15.75" customHeight="1">
      <c r="B410" s="945" t="s">
        <v>115</v>
      </c>
      <c r="C410" s="694">
        <v>1782</v>
      </c>
      <c r="D410" s="712" t="s">
        <v>464</v>
      </c>
      <c r="E410" s="167" t="s">
        <v>48</v>
      </c>
      <c r="F410" s="397" t="s">
        <v>7</v>
      </c>
      <c r="G410" s="147"/>
      <c r="H410" s="311">
        <v>10</v>
      </c>
      <c r="I410" s="297">
        <v>10</v>
      </c>
      <c r="J410" s="297">
        <v>4</v>
      </c>
      <c r="K410" s="297">
        <v>15</v>
      </c>
      <c r="L410" s="312">
        <v>20</v>
      </c>
      <c r="M410" s="798">
        <v>4</v>
      </c>
      <c r="N410" s="779">
        <f>SUM(H410:$L410)</f>
        <v>59</v>
      </c>
      <c r="O410" s="735">
        <f t="shared" si="51"/>
        <v>24</v>
      </c>
      <c r="P410" s="341" t="str">
        <f t="shared" si="52"/>
        <v>NO</v>
      </c>
      <c r="Q410" s="1149">
        <f t="shared" si="53"/>
      </c>
      <c r="S410" s="666" t="str">
        <f t="shared" si="54"/>
        <v> </v>
      </c>
    </row>
    <row r="411" spans="2:19" ht="15.75" customHeight="1">
      <c r="B411" s="945" t="s">
        <v>115</v>
      </c>
      <c r="C411" s="275">
        <v>1037</v>
      </c>
      <c r="D411" s="696" t="s">
        <v>54</v>
      </c>
      <c r="E411" s="708" t="s">
        <v>46</v>
      </c>
      <c r="F411" s="397" t="s">
        <v>7</v>
      </c>
      <c r="G411" s="147"/>
      <c r="H411" s="311">
        <v>0</v>
      </c>
      <c r="I411" s="297">
        <v>5</v>
      </c>
      <c r="J411" s="297">
        <v>12</v>
      </c>
      <c r="K411" s="297">
        <v>15</v>
      </c>
      <c r="L411" s="312">
        <v>24</v>
      </c>
      <c r="M411" s="798">
        <v>3</v>
      </c>
      <c r="N411" s="779">
        <f>SUM(H411:$L411)</f>
        <v>56</v>
      </c>
      <c r="O411" s="735">
        <f t="shared" si="51"/>
        <v>24</v>
      </c>
      <c r="P411" s="341" t="str">
        <f t="shared" si="52"/>
        <v>NO</v>
      </c>
      <c r="Q411" s="679">
        <f t="shared" si="53"/>
      </c>
      <c r="S411" s="666" t="str">
        <f t="shared" si="54"/>
        <v> </v>
      </c>
    </row>
    <row r="412" spans="2:19" ht="15.75" customHeight="1">
      <c r="B412" s="945" t="s">
        <v>115</v>
      </c>
      <c r="C412" s="275">
        <v>1837</v>
      </c>
      <c r="D412" s="696" t="s">
        <v>353</v>
      </c>
      <c r="E412" s="708" t="s">
        <v>46</v>
      </c>
      <c r="F412" s="397" t="s">
        <v>7</v>
      </c>
      <c r="G412" s="147"/>
      <c r="H412" s="311">
        <v>0</v>
      </c>
      <c r="I412" s="297">
        <v>5</v>
      </c>
      <c r="J412" s="297">
        <v>8</v>
      </c>
      <c r="K412" s="297">
        <v>15</v>
      </c>
      <c r="L412" s="312">
        <v>28</v>
      </c>
      <c r="M412" s="798">
        <v>2</v>
      </c>
      <c r="N412" s="779">
        <f>SUM(H412:$L412)</f>
        <v>56</v>
      </c>
      <c r="O412" s="735">
        <f t="shared" si="51"/>
        <v>24</v>
      </c>
      <c r="P412" s="341" t="str">
        <f t="shared" si="52"/>
        <v>NO</v>
      </c>
      <c r="Q412" s="679">
        <f t="shared" si="53"/>
      </c>
      <c r="S412" s="666" t="str">
        <f t="shared" si="54"/>
        <v> </v>
      </c>
    </row>
    <row r="413" spans="2:19" ht="15.75" customHeight="1">
      <c r="B413" s="945" t="s">
        <v>115</v>
      </c>
      <c r="C413" s="270">
        <v>1765</v>
      </c>
      <c r="D413" s="76" t="s">
        <v>363</v>
      </c>
      <c r="E413" s="167" t="s">
        <v>46</v>
      </c>
      <c r="F413" s="397" t="s">
        <v>7</v>
      </c>
      <c r="G413" s="147"/>
      <c r="H413" s="311">
        <v>5</v>
      </c>
      <c r="I413" s="297">
        <v>0</v>
      </c>
      <c r="J413" s="297">
        <v>12</v>
      </c>
      <c r="K413" s="297">
        <v>12</v>
      </c>
      <c r="L413" s="312">
        <v>26</v>
      </c>
      <c r="M413" s="798">
        <v>3</v>
      </c>
      <c r="N413" s="779">
        <f>SUM(H413:$L413)</f>
        <v>55</v>
      </c>
      <c r="O413" s="735">
        <f t="shared" si="51"/>
        <v>24</v>
      </c>
      <c r="P413" s="341" t="str">
        <f t="shared" si="52"/>
        <v>NO</v>
      </c>
      <c r="Q413" s="679">
        <f t="shared" si="53"/>
      </c>
      <c r="S413" s="666" t="str">
        <f t="shared" si="54"/>
        <v> </v>
      </c>
    </row>
    <row r="414" spans="2:19" ht="15.75" customHeight="1">
      <c r="B414" s="945" t="s">
        <v>115</v>
      </c>
      <c r="C414" s="275">
        <v>1847</v>
      </c>
      <c r="D414" s="696" t="s">
        <v>377</v>
      </c>
      <c r="E414" s="708" t="s">
        <v>46</v>
      </c>
      <c r="F414" s="397" t="s">
        <v>7</v>
      </c>
      <c r="G414" s="147"/>
      <c r="H414" s="311">
        <v>0</v>
      </c>
      <c r="I414" s="297">
        <v>5</v>
      </c>
      <c r="J414" s="297">
        <v>12</v>
      </c>
      <c r="K414" s="297">
        <v>15</v>
      </c>
      <c r="L414" s="312">
        <v>22</v>
      </c>
      <c r="M414" s="798">
        <v>4</v>
      </c>
      <c r="N414" s="779">
        <f>SUM(H414:$L414)</f>
        <v>54</v>
      </c>
      <c r="O414" s="735">
        <f t="shared" si="51"/>
        <v>24</v>
      </c>
      <c r="P414" s="341" t="str">
        <f t="shared" si="52"/>
        <v>NO</v>
      </c>
      <c r="Q414" s="679">
        <f t="shared" si="53"/>
      </c>
      <c r="S414" s="666" t="str">
        <f t="shared" si="54"/>
        <v> </v>
      </c>
    </row>
    <row r="415" spans="2:19" ht="15.75" customHeight="1">
      <c r="B415" s="945" t="s">
        <v>115</v>
      </c>
      <c r="C415" s="694">
        <v>1062</v>
      </c>
      <c r="D415" s="712" t="s">
        <v>325</v>
      </c>
      <c r="E415" s="167" t="s">
        <v>50</v>
      </c>
      <c r="F415" s="397" t="s">
        <v>7</v>
      </c>
      <c r="G415" s="147"/>
      <c r="H415" s="311">
        <v>0</v>
      </c>
      <c r="I415" s="297">
        <v>0</v>
      </c>
      <c r="J415" s="297">
        <v>8</v>
      </c>
      <c r="K415" s="297">
        <v>24</v>
      </c>
      <c r="L415" s="312">
        <v>22</v>
      </c>
      <c r="M415" s="798">
        <v>3</v>
      </c>
      <c r="N415" s="779">
        <f>SUM(H415:$L415)</f>
        <v>54</v>
      </c>
      <c r="O415" s="735">
        <f aca="true" t="shared" si="55" ref="O415:O444">(H415/5)+(I415/5)+(J415/4)+(K415/3)+(L415/2)+M415</f>
        <v>24</v>
      </c>
      <c r="P415" s="341" t="str">
        <f t="shared" si="52"/>
        <v>NO</v>
      </c>
      <c r="Q415" s="679">
        <f t="shared" si="53"/>
      </c>
      <c r="S415" s="666" t="str">
        <f t="shared" si="54"/>
        <v> </v>
      </c>
    </row>
    <row r="416" spans="2:19" ht="15.75" customHeight="1">
      <c r="B416" s="255" t="s">
        <v>115</v>
      </c>
      <c r="C416" s="694">
        <v>1048</v>
      </c>
      <c r="D416" s="712" t="s">
        <v>386</v>
      </c>
      <c r="E416" s="167" t="s">
        <v>50</v>
      </c>
      <c r="F416" s="397" t="s">
        <v>7</v>
      </c>
      <c r="G416" s="147"/>
      <c r="H416" s="311">
        <v>5</v>
      </c>
      <c r="I416" s="297">
        <v>5</v>
      </c>
      <c r="J416" s="297">
        <v>4</v>
      </c>
      <c r="K416" s="297">
        <v>9</v>
      </c>
      <c r="L416" s="312">
        <v>30</v>
      </c>
      <c r="M416" s="798">
        <v>3</v>
      </c>
      <c r="N416" s="779">
        <f>SUM(H416:$L416)</f>
        <v>53</v>
      </c>
      <c r="O416" s="735">
        <f t="shared" si="55"/>
        <v>24</v>
      </c>
      <c r="P416" s="341" t="str">
        <f aca="true" t="shared" si="56" ref="P416:P444">IF(N416&gt;84,"Yes","NO")</f>
        <v>NO</v>
      </c>
      <c r="Q416" s="679">
        <f aca="true" t="shared" si="57" ref="Q416:Q444">IF(P416="yes","S","")</f>
      </c>
      <c r="S416" s="666" t="str">
        <f t="shared" si="54"/>
        <v> </v>
      </c>
    </row>
    <row r="417" spans="2:19" ht="15.75" customHeight="1">
      <c r="B417" s="255" t="s">
        <v>115</v>
      </c>
      <c r="C417" s="275">
        <v>1844</v>
      </c>
      <c r="D417" s="696" t="s">
        <v>396</v>
      </c>
      <c r="E417" s="708" t="s">
        <v>46</v>
      </c>
      <c r="F417" s="397" t="s">
        <v>7</v>
      </c>
      <c r="G417" s="147"/>
      <c r="H417" s="311">
        <v>0</v>
      </c>
      <c r="I417" s="297">
        <v>5</v>
      </c>
      <c r="J417" s="297">
        <v>8</v>
      </c>
      <c r="K417" s="297">
        <v>24</v>
      </c>
      <c r="L417" s="312">
        <v>16</v>
      </c>
      <c r="M417" s="798">
        <v>5</v>
      </c>
      <c r="N417" s="779">
        <f>SUM(H417:$L417)</f>
        <v>53</v>
      </c>
      <c r="O417" s="735">
        <f t="shared" si="55"/>
        <v>24</v>
      </c>
      <c r="P417" s="341" t="str">
        <f t="shared" si="56"/>
        <v>NO</v>
      </c>
      <c r="Q417" s="679">
        <f t="shared" si="57"/>
      </c>
      <c r="S417" s="666" t="str">
        <f t="shared" si="54"/>
        <v> </v>
      </c>
    </row>
    <row r="418" spans="2:19" ht="15.75" customHeight="1">
      <c r="B418" s="945" t="s">
        <v>115</v>
      </c>
      <c r="C418" s="275">
        <v>1848</v>
      </c>
      <c r="D418" s="696" t="s">
        <v>395</v>
      </c>
      <c r="E418" s="708" t="s">
        <v>46</v>
      </c>
      <c r="F418" s="397" t="s">
        <v>7</v>
      </c>
      <c r="G418" s="147"/>
      <c r="H418" s="311">
        <v>0</v>
      </c>
      <c r="I418" s="297">
        <v>0</v>
      </c>
      <c r="J418" s="297">
        <v>16</v>
      </c>
      <c r="K418" s="297">
        <v>21</v>
      </c>
      <c r="L418" s="312">
        <v>14</v>
      </c>
      <c r="M418" s="798">
        <v>6</v>
      </c>
      <c r="N418" s="779">
        <f>SUM(H418:$L418)</f>
        <v>51</v>
      </c>
      <c r="O418" s="735">
        <f t="shared" si="55"/>
        <v>24</v>
      </c>
      <c r="P418" s="341" t="str">
        <f t="shared" si="56"/>
        <v>NO</v>
      </c>
      <c r="Q418" s="679">
        <f t="shared" si="57"/>
      </c>
      <c r="S418" s="666" t="str">
        <f t="shared" si="54"/>
        <v> </v>
      </c>
    </row>
    <row r="419" spans="2:19" ht="15.75" customHeight="1">
      <c r="B419" s="945" t="s">
        <v>115</v>
      </c>
      <c r="C419" s="275">
        <v>9013</v>
      </c>
      <c r="D419" s="696" t="s">
        <v>391</v>
      </c>
      <c r="E419" s="708" t="s">
        <v>392</v>
      </c>
      <c r="F419" s="397" t="s">
        <v>7</v>
      </c>
      <c r="G419" s="147"/>
      <c r="H419" s="311">
        <v>5</v>
      </c>
      <c r="I419" s="297">
        <v>0</v>
      </c>
      <c r="J419" s="297">
        <v>4</v>
      </c>
      <c r="K419" s="297">
        <v>21</v>
      </c>
      <c r="L419" s="312">
        <v>20</v>
      </c>
      <c r="M419" s="798">
        <v>5</v>
      </c>
      <c r="N419" s="779">
        <f>SUM(H419:$L419)</f>
        <v>50</v>
      </c>
      <c r="O419" s="735">
        <f t="shared" si="55"/>
        <v>24</v>
      </c>
      <c r="P419" s="341" t="str">
        <f t="shared" si="56"/>
        <v>NO</v>
      </c>
      <c r="Q419" s="679">
        <f t="shared" si="57"/>
      </c>
      <c r="S419" s="666" t="str">
        <f t="shared" si="54"/>
        <v> </v>
      </c>
    </row>
    <row r="420" spans="2:19" ht="15.75" customHeight="1">
      <c r="B420" s="945" t="s">
        <v>115</v>
      </c>
      <c r="C420" s="275">
        <v>1031</v>
      </c>
      <c r="D420" s="696" t="s">
        <v>55</v>
      </c>
      <c r="E420" s="708" t="s">
        <v>46</v>
      </c>
      <c r="F420" s="397" t="s">
        <v>7</v>
      </c>
      <c r="G420" s="147"/>
      <c r="H420" s="311">
        <v>0</v>
      </c>
      <c r="I420" s="297">
        <v>0</v>
      </c>
      <c r="J420" s="297">
        <v>8</v>
      </c>
      <c r="K420" s="297">
        <v>18</v>
      </c>
      <c r="L420" s="312">
        <v>22</v>
      </c>
      <c r="M420" s="798">
        <v>5</v>
      </c>
      <c r="N420" s="779">
        <f>SUM(H420:$L420)</f>
        <v>48</v>
      </c>
      <c r="O420" s="735">
        <f t="shared" si="55"/>
        <v>24</v>
      </c>
      <c r="P420" s="341" t="str">
        <f t="shared" si="56"/>
        <v>NO</v>
      </c>
      <c r="Q420" s="679">
        <f t="shared" si="57"/>
      </c>
      <c r="S420" s="666" t="str">
        <f t="shared" si="54"/>
        <v> </v>
      </c>
    </row>
    <row r="421" spans="2:19" ht="15.75" customHeight="1">
      <c r="B421" s="945" t="s">
        <v>115</v>
      </c>
      <c r="C421" s="694">
        <v>1054</v>
      </c>
      <c r="D421" s="712" t="s">
        <v>273</v>
      </c>
      <c r="E421" s="167" t="s">
        <v>46</v>
      </c>
      <c r="F421" s="397" t="s">
        <v>7</v>
      </c>
      <c r="G421" s="147"/>
      <c r="H421" s="311">
        <v>0</v>
      </c>
      <c r="I421" s="297">
        <v>0</v>
      </c>
      <c r="J421" s="297">
        <v>12</v>
      </c>
      <c r="K421" s="297">
        <v>12</v>
      </c>
      <c r="L421" s="312">
        <v>24</v>
      </c>
      <c r="M421" s="798">
        <v>5</v>
      </c>
      <c r="N421" s="779">
        <f>SUM(H421:$L421)</f>
        <v>48</v>
      </c>
      <c r="O421" s="735">
        <f t="shared" si="55"/>
        <v>24</v>
      </c>
      <c r="P421" s="341" t="str">
        <f t="shared" si="56"/>
        <v>NO</v>
      </c>
      <c r="Q421" s="679">
        <f t="shared" si="57"/>
      </c>
      <c r="S421" s="666" t="str">
        <f t="shared" si="54"/>
        <v> </v>
      </c>
    </row>
    <row r="422" spans="2:19" ht="15.75" customHeight="1">
      <c r="B422" s="945" t="s">
        <v>115</v>
      </c>
      <c r="C422" s="275">
        <v>1145</v>
      </c>
      <c r="D422" s="696" t="s">
        <v>436</v>
      </c>
      <c r="E422" s="167" t="s">
        <v>51</v>
      </c>
      <c r="F422" s="397" t="s">
        <v>7</v>
      </c>
      <c r="G422" s="147"/>
      <c r="H422" s="311">
        <v>0</v>
      </c>
      <c r="I422" s="297">
        <v>0</v>
      </c>
      <c r="J422" s="297">
        <v>0</v>
      </c>
      <c r="K422" s="297">
        <v>33</v>
      </c>
      <c r="L422" s="312">
        <v>14</v>
      </c>
      <c r="M422" s="798">
        <v>6</v>
      </c>
      <c r="N422" s="779">
        <f>SUM(H422:$L422)</f>
        <v>47</v>
      </c>
      <c r="O422" s="735">
        <f t="shared" si="55"/>
        <v>24</v>
      </c>
      <c r="P422" s="341" t="str">
        <f t="shared" si="56"/>
        <v>NO</v>
      </c>
      <c r="Q422" s="679">
        <f t="shared" si="57"/>
      </c>
      <c r="S422" s="666" t="str">
        <f t="shared" si="54"/>
        <v> </v>
      </c>
    </row>
    <row r="423" spans="2:19" ht="15.75" customHeight="1">
      <c r="B423" s="945" t="s">
        <v>115</v>
      </c>
      <c r="C423" s="270">
        <v>641</v>
      </c>
      <c r="D423" s="1237" t="s">
        <v>70</v>
      </c>
      <c r="E423" s="150" t="s">
        <v>51</v>
      </c>
      <c r="F423" s="397" t="s">
        <v>7</v>
      </c>
      <c r="G423" s="147"/>
      <c r="H423" s="311">
        <v>0</v>
      </c>
      <c r="I423" s="297">
        <v>0</v>
      </c>
      <c r="J423" s="297">
        <v>4</v>
      </c>
      <c r="K423" s="297">
        <v>24</v>
      </c>
      <c r="L423" s="312">
        <v>18</v>
      </c>
      <c r="M423" s="798">
        <v>6</v>
      </c>
      <c r="N423" s="779">
        <f>SUM(H423:$L423)</f>
        <v>46</v>
      </c>
      <c r="O423" s="735">
        <f t="shared" si="55"/>
        <v>24</v>
      </c>
      <c r="P423" s="341" t="str">
        <f t="shared" si="56"/>
        <v>NO</v>
      </c>
      <c r="Q423" s="679">
        <f t="shared" si="57"/>
      </c>
      <c r="S423" s="666" t="str">
        <f t="shared" si="54"/>
        <v> </v>
      </c>
    </row>
    <row r="424" spans="2:19" ht="15.75" customHeight="1">
      <c r="B424" s="945" t="s">
        <v>115</v>
      </c>
      <c r="C424" s="270" t="s">
        <v>429</v>
      </c>
      <c r="D424" s="1237" t="s">
        <v>461</v>
      </c>
      <c r="E424" s="150" t="s">
        <v>46</v>
      </c>
      <c r="F424" s="397" t="s">
        <v>7</v>
      </c>
      <c r="G424" s="147"/>
      <c r="H424" s="311">
        <v>0</v>
      </c>
      <c r="I424" s="297">
        <v>0</v>
      </c>
      <c r="J424" s="297">
        <v>4</v>
      </c>
      <c r="K424" s="297">
        <v>9</v>
      </c>
      <c r="L424" s="312">
        <v>30</v>
      </c>
      <c r="M424" s="798">
        <v>5</v>
      </c>
      <c r="N424" s="779">
        <f>SUM(H424:$L424)</f>
        <v>43</v>
      </c>
      <c r="O424" s="735">
        <f t="shared" si="55"/>
        <v>24</v>
      </c>
      <c r="P424" s="341" t="str">
        <f t="shared" si="56"/>
        <v>NO</v>
      </c>
      <c r="Q424" s="679">
        <f t="shared" si="57"/>
      </c>
      <c r="S424" s="666" t="str">
        <f t="shared" si="54"/>
        <v> </v>
      </c>
    </row>
    <row r="425" spans="2:19" ht="15.75" customHeight="1">
      <c r="B425" s="945" t="s">
        <v>115</v>
      </c>
      <c r="C425" s="694">
        <v>1848</v>
      </c>
      <c r="D425" s="695" t="s">
        <v>440</v>
      </c>
      <c r="E425" s="150" t="s">
        <v>46</v>
      </c>
      <c r="F425" s="397" t="s">
        <v>7</v>
      </c>
      <c r="G425" s="147"/>
      <c r="H425" s="311">
        <v>5</v>
      </c>
      <c r="I425" s="297">
        <v>0</v>
      </c>
      <c r="J425" s="297">
        <v>4</v>
      </c>
      <c r="K425" s="297">
        <v>12</v>
      </c>
      <c r="L425" s="312">
        <v>20</v>
      </c>
      <c r="M425" s="798">
        <v>8</v>
      </c>
      <c r="N425" s="779">
        <f>SUM(H425:$L425)</f>
        <v>41</v>
      </c>
      <c r="O425" s="735">
        <f t="shared" si="55"/>
        <v>24</v>
      </c>
      <c r="P425" s="341" t="str">
        <f t="shared" si="56"/>
        <v>NO</v>
      </c>
      <c r="Q425" s="679">
        <f t="shared" si="57"/>
      </c>
      <c r="S425" s="666" t="str">
        <f t="shared" si="54"/>
        <v> </v>
      </c>
    </row>
    <row r="426" spans="2:19" ht="15.75" customHeight="1">
      <c r="B426" s="945"/>
      <c r="C426" s="275">
        <v>1328</v>
      </c>
      <c r="D426" s="696" t="s">
        <v>321</v>
      </c>
      <c r="E426" s="167" t="s">
        <v>45</v>
      </c>
      <c r="F426" s="397" t="s">
        <v>7</v>
      </c>
      <c r="G426" s="147"/>
      <c r="H426" s="311">
        <v>0</v>
      </c>
      <c r="I426" s="297">
        <v>0</v>
      </c>
      <c r="J426" s="297">
        <v>4</v>
      </c>
      <c r="K426" s="297">
        <v>21</v>
      </c>
      <c r="L426" s="312">
        <v>14</v>
      </c>
      <c r="M426" s="798">
        <v>9</v>
      </c>
      <c r="N426" s="779">
        <f>SUM(H426:$L426)</f>
        <v>39</v>
      </c>
      <c r="O426" s="735">
        <f>(H426/5)+(I426/5)+(J426/4)+(K426/3)+(L426/2)+M426</f>
        <v>24</v>
      </c>
      <c r="P426" s="341" t="str">
        <f>IF(N426&gt;84,"Yes","NO")</f>
        <v>NO</v>
      </c>
      <c r="Q426" s="679">
        <f t="shared" si="57"/>
      </c>
      <c r="S426" s="666" t="str">
        <f>IF(N426=0," ",IF(O426&lt;&gt;24,"ERROR!"," "))</f>
        <v> </v>
      </c>
    </row>
    <row r="427" spans="2:19" ht="15.75" customHeight="1">
      <c r="B427" s="945" t="s">
        <v>115</v>
      </c>
      <c r="C427" s="275">
        <v>1840</v>
      </c>
      <c r="D427" s="696" t="s">
        <v>376</v>
      </c>
      <c r="E427" s="708" t="s">
        <v>46</v>
      </c>
      <c r="F427" s="397" t="s">
        <v>7</v>
      </c>
      <c r="G427" s="147"/>
      <c r="H427" s="311">
        <v>0</v>
      </c>
      <c r="I427" s="297">
        <v>0</v>
      </c>
      <c r="J427" s="297">
        <v>8</v>
      </c>
      <c r="K427" s="297">
        <v>12</v>
      </c>
      <c r="L427" s="312">
        <v>18</v>
      </c>
      <c r="M427" s="798">
        <v>9</v>
      </c>
      <c r="N427" s="779">
        <f>SUM(H427:$L427)</f>
        <v>38</v>
      </c>
      <c r="O427" s="735">
        <f t="shared" si="55"/>
        <v>24</v>
      </c>
      <c r="P427" s="341" t="str">
        <f t="shared" si="56"/>
        <v>NO</v>
      </c>
      <c r="Q427" s="679">
        <f t="shared" si="57"/>
      </c>
      <c r="S427" s="666" t="str">
        <f t="shared" si="54"/>
        <v> </v>
      </c>
    </row>
    <row r="428" spans="2:19" ht="15.75" customHeight="1">
      <c r="B428" s="945" t="s">
        <v>115</v>
      </c>
      <c r="C428" s="694">
        <v>1615</v>
      </c>
      <c r="D428" s="712" t="s">
        <v>275</v>
      </c>
      <c r="E428" s="167" t="s">
        <v>51</v>
      </c>
      <c r="F428" s="397" t="s">
        <v>7</v>
      </c>
      <c r="G428" s="147"/>
      <c r="H428" s="311">
        <v>5</v>
      </c>
      <c r="I428" s="297">
        <v>0</v>
      </c>
      <c r="J428" s="297">
        <v>4</v>
      </c>
      <c r="K428" s="297">
        <v>15</v>
      </c>
      <c r="L428" s="312">
        <v>6</v>
      </c>
      <c r="M428" s="798">
        <v>14</v>
      </c>
      <c r="N428" s="779">
        <f>SUM(H428:$L428)</f>
        <v>30</v>
      </c>
      <c r="O428" s="735">
        <f t="shared" si="55"/>
        <v>24</v>
      </c>
      <c r="P428" s="341" t="str">
        <f t="shared" si="56"/>
        <v>NO</v>
      </c>
      <c r="Q428" s="679">
        <f t="shared" si="57"/>
      </c>
      <c r="S428" s="666" t="str">
        <f t="shared" si="54"/>
        <v> </v>
      </c>
    </row>
    <row r="429" spans="2:19" ht="15.75" customHeight="1" thickBot="1">
      <c r="B429" s="945" t="s">
        <v>115</v>
      </c>
      <c r="C429" s="275">
        <v>1218</v>
      </c>
      <c r="D429" s="696" t="s">
        <v>296</v>
      </c>
      <c r="E429" s="708" t="s">
        <v>43</v>
      </c>
      <c r="F429" s="397" t="s">
        <v>7</v>
      </c>
      <c r="G429" s="147"/>
      <c r="H429" s="311">
        <v>0</v>
      </c>
      <c r="I429" s="297">
        <v>0</v>
      </c>
      <c r="J429" s="297">
        <v>8</v>
      </c>
      <c r="K429" s="297">
        <v>12</v>
      </c>
      <c r="L429" s="312">
        <v>8</v>
      </c>
      <c r="M429" s="798">
        <v>14</v>
      </c>
      <c r="N429" s="779">
        <f>SUM(H429:$L429)</f>
        <v>28</v>
      </c>
      <c r="O429" s="735">
        <f t="shared" si="55"/>
        <v>24</v>
      </c>
      <c r="P429" s="341" t="str">
        <f t="shared" si="56"/>
        <v>NO</v>
      </c>
      <c r="Q429" s="679">
        <f t="shared" si="57"/>
      </c>
      <c r="S429" s="666" t="str">
        <f t="shared" si="54"/>
        <v> </v>
      </c>
    </row>
    <row r="430" spans="2:19" ht="15.75" customHeight="1" hidden="1">
      <c r="B430" s="945" t="s">
        <v>115</v>
      </c>
      <c r="C430" s="270">
        <v>513</v>
      </c>
      <c r="D430" s="76" t="s">
        <v>167</v>
      </c>
      <c r="E430" s="167" t="s">
        <v>51</v>
      </c>
      <c r="F430" s="397" t="s">
        <v>7</v>
      </c>
      <c r="G430" s="147"/>
      <c r="H430" s="311"/>
      <c r="I430" s="297"/>
      <c r="J430" s="297"/>
      <c r="K430" s="297"/>
      <c r="L430" s="312"/>
      <c r="M430" s="798"/>
      <c r="N430" s="779">
        <f>SUM(H430:$L430)</f>
        <v>0</v>
      </c>
      <c r="O430" s="735">
        <f t="shared" si="55"/>
        <v>0</v>
      </c>
      <c r="P430" s="341" t="str">
        <f t="shared" si="56"/>
        <v>NO</v>
      </c>
      <c r="Q430" s="679">
        <f t="shared" si="57"/>
      </c>
      <c r="S430" s="666" t="str">
        <f t="shared" si="54"/>
        <v> </v>
      </c>
    </row>
    <row r="431" spans="2:19" ht="15.75" customHeight="1" hidden="1">
      <c r="B431" s="945" t="s">
        <v>115</v>
      </c>
      <c r="C431" s="270">
        <v>706</v>
      </c>
      <c r="D431" s="1237" t="s">
        <v>387</v>
      </c>
      <c r="E431" s="150" t="s">
        <v>43</v>
      </c>
      <c r="F431" s="397" t="s">
        <v>7</v>
      </c>
      <c r="G431" s="147"/>
      <c r="H431" s="311"/>
      <c r="I431" s="297"/>
      <c r="J431" s="297"/>
      <c r="K431" s="297"/>
      <c r="L431" s="312"/>
      <c r="M431" s="798"/>
      <c r="N431" s="779">
        <f>SUM(H431:$L431)</f>
        <v>0</v>
      </c>
      <c r="O431" s="735">
        <f t="shared" si="55"/>
        <v>0</v>
      </c>
      <c r="P431" s="341" t="str">
        <f t="shared" si="56"/>
        <v>NO</v>
      </c>
      <c r="Q431" s="679">
        <f t="shared" si="57"/>
      </c>
      <c r="S431" s="666" t="str">
        <f t="shared" si="54"/>
        <v> </v>
      </c>
    </row>
    <row r="432" spans="2:19" ht="15.75" customHeight="1" hidden="1">
      <c r="B432" s="945" t="s">
        <v>115</v>
      </c>
      <c r="C432" s="694">
        <v>1017</v>
      </c>
      <c r="D432" s="695" t="s">
        <v>62</v>
      </c>
      <c r="E432" s="150" t="s">
        <v>43</v>
      </c>
      <c r="F432" s="397" t="s">
        <v>7</v>
      </c>
      <c r="G432" s="147"/>
      <c r="H432" s="311"/>
      <c r="I432" s="297"/>
      <c r="J432" s="297"/>
      <c r="K432" s="297"/>
      <c r="L432" s="312"/>
      <c r="M432" s="798"/>
      <c r="N432" s="779">
        <f>SUM(H432:$L432)</f>
        <v>0</v>
      </c>
      <c r="O432" s="735">
        <f t="shared" si="55"/>
        <v>0</v>
      </c>
      <c r="P432" s="341" t="str">
        <f t="shared" si="56"/>
        <v>NO</v>
      </c>
      <c r="Q432" s="679">
        <f t="shared" si="57"/>
      </c>
      <c r="S432" s="666" t="str">
        <f t="shared" si="54"/>
        <v> </v>
      </c>
    </row>
    <row r="433" spans="2:19" ht="15.75" customHeight="1" hidden="1">
      <c r="B433" s="945" t="s">
        <v>115</v>
      </c>
      <c r="C433" s="694">
        <v>1021</v>
      </c>
      <c r="D433" s="695" t="s">
        <v>284</v>
      </c>
      <c r="E433" s="150" t="s">
        <v>46</v>
      </c>
      <c r="F433" s="397" t="s">
        <v>7</v>
      </c>
      <c r="G433" s="150"/>
      <c r="H433" s="311"/>
      <c r="I433" s="297"/>
      <c r="J433" s="297"/>
      <c r="K433" s="297"/>
      <c r="L433" s="312"/>
      <c r="M433" s="798"/>
      <c r="N433" s="779">
        <f>SUM(H433:$L433)</f>
        <v>0</v>
      </c>
      <c r="O433" s="735">
        <f t="shared" si="55"/>
        <v>0</v>
      </c>
      <c r="P433" s="341" t="str">
        <f t="shared" si="56"/>
        <v>NO</v>
      </c>
      <c r="Q433" s="679">
        <f t="shared" si="57"/>
      </c>
      <c r="S433" s="666" t="str">
        <f t="shared" si="54"/>
        <v> </v>
      </c>
    </row>
    <row r="434" spans="2:19" ht="15.75" customHeight="1" hidden="1">
      <c r="B434" s="945" t="s">
        <v>115</v>
      </c>
      <c r="C434" s="275">
        <v>1042</v>
      </c>
      <c r="D434" s="697" t="s">
        <v>264</v>
      </c>
      <c r="E434" s="698" t="s">
        <v>46</v>
      </c>
      <c r="F434" s="390" t="s">
        <v>7</v>
      </c>
      <c r="G434" s="150"/>
      <c r="H434" s="311"/>
      <c r="I434" s="297"/>
      <c r="J434" s="297"/>
      <c r="K434" s="297"/>
      <c r="L434" s="312"/>
      <c r="M434" s="798"/>
      <c r="N434" s="779">
        <f>SUM(H434:$L434)</f>
        <v>0</v>
      </c>
      <c r="O434" s="735">
        <f t="shared" si="55"/>
        <v>0</v>
      </c>
      <c r="P434" s="341" t="str">
        <f t="shared" si="56"/>
        <v>NO</v>
      </c>
      <c r="Q434" s="679">
        <f t="shared" si="57"/>
      </c>
      <c r="S434" s="666" t="str">
        <f t="shared" si="54"/>
        <v> </v>
      </c>
    </row>
    <row r="435" spans="2:19" ht="15.75" customHeight="1" hidden="1">
      <c r="B435" s="945" t="s">
        <v>115</v>
      </c>
      <c r="C435" s="275">
        <v>1046</v>
      </c>
      <c r="D435" s="697" t="s">
        <v>405</v>
      </c>
      <c r="E435" s="698" t="s">
        <v>46</v>
      </c>
      <c r="F435" s="390" t="s">
        <v>7</v>
      </c>
      <c r="G435" s="150"/>
      <c r="H435" s="311"/>
      <c r="I435" s="297"/>
      <c r="J435" s="297"/>
      <c r="K435" s="297"/>
      <c r="L435" s="312"/>
      <c r="M435" s="798"/>
      <c r="N435" s="779">
        <f>SUM(H435:$L435)</f>
        <v>0</v>
      </c>
      <c r="O435" s="735">
        <f t="shared" si="55"/>
        <v>0</v>
      </c>
      <c r="P435" s="341" t="str">
        <f t="shared" si="56"/>
        <v>NO</v>
      </c>
      <c r="Q435" s="679">
        <f t="shared" si="57"/>
      </c>
      <c r="S435" s="666" t="str">
        <f aca="true" t="shared" si="58" ref="S435:S444">IF(N435=0," ",IF(O435&lt;&gt;24,"ERROR!"," "))</f>
        <v> </v>
      </c>
    </row>
    <row r="436" spans="2:19" ht="15.75" customHeight="1" hidden="1">
      <c r="B436" s="945" t="s">
        <v>115</v>
      </c>
      <c r="C436" s="694">
        <v>1243</v>
      </c>
      <c r="D436" s="695" t="s">
        <v>344</v>
      </c>
      <c r="E436" s="150" t="s">
        <v>51</v>
      </c>
      <c r="F436" s="390" t="s">
        <v>7</v>
      </c>
      <c r="G436" s="150"/>
      <c r="H436" s="311"/>
      <c r="I436" s="297"/>
      <c r="J436" s="297"/>
      <c r="K436" s="297"/>
      <c r="L436" s="312"/>
      <c r="M436" s="798"/>
      <c r="N436" s="779">
        <f>SUM(H436:$L436)</f>
        <v>0</v>
      </c>
      <c r="O436" s="735">
        <f t="shared" si="55"/>
        <v>0</v>
      </c>
      <c r="P436" s="341" t="str">
        <f t="shared" si="56"/>
        <v>NO</v>
      </c>
      <c r="Q436" s="679">
        <f t="shared" si="57"/>
      </c>
      <c r="S436" s="666" t="str">
        <f t="shared" si="58"/>
        <v> </v>
      </c>
    </row>
    <row r="437" spans="2:19" ht="15.75" customHeight="1" hidden="1">
      <c r="B437" s="945" t="s">
        <v>115</v>
      </c>
      <c r="C437" s="694">
        <v>1394</v>
      </c>
      <c r="D437" s="695" t="s">
        <v>349</v>
      </c>
      <c r="E437" s="150" t="s">
        <v>46</v>
      </c>
      <c r="F437" s="390" t="s">
        <v>7</v>
      </c>
      <c r="G437" s="150"/>
      <c r="H437" s="311"/>
      <c r="I437" s="297"/>
      <c r="J437" s="297"/>
      <c r="K437" s="297"/>
      <c r="L437" s="312"/>
      <c r="M437" s="798"/>
      <c r="N437" s="779">
        <f>SUM(H437:$L437)</f>
        <v>0</v>
      </c>
      <c r="O437" s="735">
        <f t="shared" si="55"/>
        <v>0</v>
      </c>
      <c r="P437" s="341" t="str">
        <f t="shared" si="56"/>
        <v>NO</v>
      </c>
      <c r="Q437" s="679">
        <f t="shared" si="57"/>
      </c>
      <c r="S437" s="666" t="str">
        <f t="shared" si="58"/>
        <v> </v>
      </c>
    </row>
    <row r="438" spans="2:19" ht="15.75" customHeight="1" hidden="1">
      <c r="B438" s="945" t="s">
        <v>115</v>
      </c>
      <c r="C438" s="694">
        <v>1395</v>
      </c>
      <c r="D438" s="695" t="s">
        <v>370</v>
      </c>
      <c r="E438" s="150" t="s">
        <v>46</v>
      </c>
      <c r="F438" s="390" t="s">
        <v>7</v>
      </c>
      <c r="G438" s="150"/>
      <c r="H438" s="311"/>
      <c r="I438" s="297"/>
      <c r="J438" s="297"/>
      <c r="K438" s="297"/>
      <c r="L438" s="312"/>
      <c r="M438" s="798"/>
      <c r="N438" s="779">
        <f>SUM(H438:$L438)</f>
        <v>0</v>
      </c>
      <c r="O438" s="735">
        <f t="shared" si="55"/>
        <v>0</v>
      </c>
      <c r="P438" s="341" t="str">
        <f t="shared" si="56"/>
        <v>NO</v>
      </c>
      <c r="Q438" s="679">
        <f t="shared" si="57"/>
      </c>
      <c r="S438" s="666" t="str">
        <f t="shared" si="58"/>
        <v> </v>
      </c>
    </row>
    <row r="439" spans="2:19" ht="15.75" customHeight="1" hidden="1">
      <c r="B439" s="945" t="s">
        <v>115</v>
      </c>
      <c r="C439" s="270">
        <v>1624</v>
      </c>
      <c r="D439" s="1237" t="s">
        <v>274</v>
      </c>
      <c r="E439" s="150" t="s">
        <v>51</v>
      </c>
      <c r="F439" s="390" t="s">
        <v>7</v>
      </c>
      <c r="G439" s="150"/>
      <c r="H439" s="311"/>
      <c r="I439" s="297"/>
      <c r="J439" s="297"/>
      <c r="K439" s="297"/>
      <c r="L439" s="312"/>
      <c r="M439" s="798"/>
      <c r="N439" s="779">
        <f>SUM(H439:$L439)</f>
        <v>0</v>
      </c>
      <c r="O439" s="735">
        <f t="shared" si="55"/>
        <v>0</v>
      </c>
      <c r="P439" s="341" t="str">
        <f t="shared" si="56"/>
        <v>NO</v>
      </c>
      <c r="Q439" s="679">
        <f t="shared" si="57"/>
      </c>
      <c r="S439" s="666" t="str">
        <f t="shared" si="58"/>
        <v> </v>
      </c>
    </row>
    <row r="440" spans="2:19" ht="15.75" customHeight="1" hidden="1">
      <c r="B440" s="945" t="s">
        <v>115</v>
      </c>
      <c r="C440" s="270">
        <v>1723</v>
      </c>
      <c r="D440" s="1237" t="s">
        <v>271</v>
      </c>
      <c r="E440" s="150" t="s">
        <v>51</v>
      </c>
      <c r="F440" s="390" t="s">
        <v>7</v>
      </c>
      <c r="G440" s="150"/>
      <c r="H440" s="311"/>
      <c r="I440" s="297"/>
      <c r="J440" s="297"/>
      <c r="K440" s="297"/>
      <c r="L440" s="312"/>
      <c r="M440" s="798"/>
      <c r="N440" s="779">
        <f>SUM(H440:$L440)</f>
        <v>0</v>
      </c>
      <c r="O440" s="735">
        <f t="shared" si="55"/>
        <v>0</v>
      </c>
      <c r="P440" s="341" t="str">
        <f t="shared" si="56"/>
        <v>NO</v>
      </c>
      <c r="Q440" s="679">
        <f t="shared" si="57"/>
      </c>
      <c r="S440" s="666" t="str">
        <f t="shared" si="58"/>
        <v> </v>
      </c>
    </row>
    <row r="441" spans="2:19" ht="15.75" customHeight="1" hidden="1">
      <c r="B441" s="945" t="s">
        <v>115</v>
      </c>
      <c r="C441" s="275">
        <v>2036</v>
      </c>
      <c r="D441" s="697" t="s">
        <v>333</v>
      </c>
      <c r="E441" s="698" t="s">
        <v>51</v>
      </c>
      <c r="F441" s="390" t="s">
        <v>7</v>
      </c>
      <c r="G441" s="150"/>
      <c r="H441" s="311"/>
      <c r="I441" s="297"/>
      <c r="J441" s="297"/>
      <c r="K441" s="297"/>
      <c r="L441" s="312"/>
      <c r="M441" s="798"/>
      <c r="N441" s="779">
        <f>SUM(H441:$L441)</f>
        <v>0</v>
      </c>
      <c r="O441" s="735">
        <f t="shared" si="55"/>
        <v>0</v>
      </c>
      <c r="P441" s="1552" t="str">
        <f t="shared" si="56"/>
        <v>NO</v>
      </c>
      <c r="Q441" s="1553">
        <f t="shared" si="57"/>
      </c>
      <c r="S441" s="666" t="str">
        <f t="shared" si="58"/>
        <v> </v>
      </c>
    </row>
    <row r="442" spans="2:19" ht="15.75" customHeight="1" hidden="1">
      <c r="B442" s="945" t="s">
        <v>115</v>
      </c>
      <c r="C442" s="694">
        <v>2490</v>
      </c>
      <c r="D442" s="695" t="s">
        <v>343</v>
      </c>
      <c r="E442" s="150" t="s">
        <v>51</v>
      </c>
      <c r="F442" s="390" t="s">
        <v>7</v>
      </c>
      <c r="G442" s="150"/>
      <c r="H442" s="311"/>
      <c r="I442" s="297"/>
      <c r="J442" s="297"/>
      <c r="K442" s="297"/>
      <c r="L442" s="312"/>
      <c r="M442" s="798"/>
      <c r="N442" s="779">
        <f>SUM(H442:$L442)</f>
        <v>0</v>
      </c>
      <c r="O442" s="735">
        <f t="shared" si="55"/>
        <v>0</v>
      </c>
      <c r="P442" s="341" t="str">
        <f t="shared" si="56"/>
        <v>NO</v>
      </c>
      <c r="Q442" s="679">
        <f t="shared" si="57"/>
      </c>
      <c r="S442" s="666" t="str">
        <f t="shared" si="58"/>
        <v> </v>
      </c>
    </row>
    <row r="443" spans="2:19" ht="15.75" customHeight="1" hidden="1">
      <c r="B443" s="945" t="s">
        <v>115</v>
      </c>
      <c r="C443" s="275">
        <v>1836</v>
      </c>
      <c r="D443" s="697" t="s">
        <v>374</v>
      </c>
      <c r="E443" s="698" t="s">
        <v>46</v>
      </c>
      <c r="F443" s="390" t="s">
        <v>7</v>
      </c>
      <c r="G443" s="150"/>
      <c r="H443" s="311"/>
      <c r="I443" s="297"/>
      <c r="J443" s="297"/>
      <c r="K443" s="297"/>
      <c r="L443" s="312"/>
      <c r="M443" s="798"/>
      <c r="N443" s="779">
        <f>SUM(H443:$L443)</f>
        <v>0</v>
      </c>
      <c r="O443" s="735">
        <f t="shared" si="55"/>
        <v>0</v>
      </c>
      <c r="P443" s="341" t="str">
        <f t="shared" si="56"/>
        <v>NO</v>
      </c>
      <c r="Q443" s="679">
        <f t="shared" si="57"/>
      </c>
      <c r="S443" s="666" t="str">
        <f t="shared" si="58"/>
        <v> </v>
      </c>
    </row>
    <row r="444" spans="2:19" ht="15.75" customHeight="1" hidden="1" thickBot="1">
      <c r="B444" s="255" t="s">
        <v>115</v>
      </c>
      <c r="C444" s="273"/>
      <c r="D444" s="1234"/>
      <c r="E444" s="166"/>
      <c r="F444" s="396" t="s">
        <v>7</v>
      </c>
      <c r="G444" s="147"/>
      <c r="H444" s="315"/>
      <c r="I444" s="301"/>
      <c r="J444" s="301"/>
      <c r="K444" s="301"/>
      <c r="L444" s="316"/>
      <c r="M444" s="919"/>
      <c r="N444" s="783">
        <f>SUM(H444:$L444)</f>
        <v>0</v>
      </c>
      <c r="O444" s="740">
        <f t="shared" si="55"/>
        <v>0</v>
      </c>
      <c r="P444" s="920" t="str">
        <f t="shared" si="56"/>
        <v>NO</v>
      </c>
      <c r="Q444" s="921">
        <f t="shared" si="57"/>
      </c>
      <c r="S444" s="667" t="str">
        <f t="shared" si="58"/>
        <v> </v>
      </c>
    </row>
    <row r="445" spans="3:17" ht="24" customHeight="1" thickBot="1">
      <c r="C445" s="274">
        <f>COUNT(C321:C444)</f>
        <v>120</v>
      </c>
      <c r="D445" s="1375" t="s">
        <v>207</v>
      </c>
      <c r="E445" s="1376"/>
      <c r="F445" s="1388" t="s">
        <v>25</v>
      </c>
      <c r="G445" s="1389"/>
      <c r="H445" s="1389"/>
      <c r="I445" s="1389"/>
      <c r="J445" s="1389"/>
      <c r="K445" s="1389"/>
      <c r="L445" s="1389"/>
      <c r="M445" s="1389"/>
      <c r="N445" s="1389"/>
      <c r="O445" s="1389"/>
      <c r="P445" s="1389"/>
      <c r="Q445" s="1390"/>
    </row>
    <row r="446" ht="16.5" thickBot="1"/>
    <row r="447" spans="2:19" ht="32.25" customHeight="1" thickBot="1">
      <c r="B447" s="1352" t="str">
        <f>B2</f>
        <v>SOUTH AFRICAN NPA NATIONAL CHAMPIONSHIPS - SANDF EEUFEES RANGE - 22nd to 24th MARCH, 2019</v>
      </c>
      <c r="C447" s="1353"/>
      <c r="D447" s="1353"/>
      <c r="E447" s="1353"/>
      <c r="F447" s="1353"/>
      <c r="G447" s="1353"/>
      <c r="H447" s="1353"/>
      <c r="I447" s="1353"/>
      <c r="J447" s="1353"/>
      <c r="K447" s="1353"/>
      <c r="L447" s="1353"/>
      <c r="M447" s="1353"/>
      <c r="N447" s="1353"/>
      <c r="O447" s="1353"/>
      <c r="P447" s="1353"/>
      <c r="Q447" s="1353"/>
      <c r="R447" s="1353"/>
      <c r="S447" s="1354"/>
    </row>
    <row r="448" spans="2:17" ht="16.5" thickBot="1">
      <c r="B448" s="261"/>
      <c r="C448" s="433"/>
      <c r="D448" s="433"/>
      <c r="E448" s="386"/>
      <c r="F448" s="433"/>
      <c r="G448" s="327"/>
      <c r="H448" s="327"/>
      <c r="I448" s="327"/>
      <c r="J448" s="327"/>
      <c r="K448" s="327"/>
      <c r="L448" s="474"/>
      <c r="M448" s="475"/>
      <c r="N448" s="474"/>
      <c r="O448" s="508"/>
      <c r="P448" s="289"/>
      <c r="Q448" s="680"/>
    </row>
    <row r="449" spans="2:17" s="473" customFormat="1" ht="24" thickBot="1">
      <c r="B449" s="474"/>
      <c r="C449" s="1366" t="str">
        <f>C4</f>
        <v>NPA EVENT RESULTS - MARCH 2019</v>
      </c>
      <c r="D449" s="1367"/>
      <c r="E449" s="1367"/>
      <c r="F449" s="1367"/>
      <c r="G449" s="1367"/>
      <c r="H449" s="1367"/>
      <c r="I449" s="1367"/>
      <c r="J449" s="1367"/>
      <c r="K449" s="1367"/>
      <c r="L449" s="1367"/>
      <c r="M449" s="1367"/>
      <c r="N449" s="1367"/>
      <c r="O449" s="1367"/>
      <c r="P449" s="1368"/>
      <c r="Q449" s="681"/>
    </row>
    <row r="450" spans="2:17" s="91" customFormat="1" ht="18.75" customHeight="1" thickBot="1">
      <c r="B450" s="288"/>
      <c r="C450" s="506"/>
      <c r="D450" s="507"/>
      <c r="E450" s="507"/>
      <c r="F450" s="507"/>
      <c r="G450" s="507"/>
      <c r="H450" s="507"/>
      <c r="I450" s="507"/>
      <c r="J450" s="507"/>
      <c r="K450" s="507"/>
      <c r="L450" s="507"/>
      <c r="M450" s="507"/>
      <c r="N450" s="509"/>
      <c r="O450" s="509"/>
      <c r="P450" s="506"/>
      <c r="Q450" s="682"/>
    </row>
    <row r="451" spans="4:16" ht="27" customHeight="1" thickBot="1">
      <c r="D451" s="1304" t="s">
        <v>12</v>
      </c>
      <c r="E451" s="1305"/>
      <c r="F451" s="1305"/>
      <c r="G451" s="1305"/>
      <c r="H451" s="1305"/>
      <c r="I451" s="1305"/>
      <c r="J451" s="1305"/>
      <c r="K451" s="1305"/>
      <c r="L451" s="1305"/>
      <c r="M451" s="1306"/>
      <c r="N451" s="489"/>
      <c r="O451" s="488"/>
      <c r="P451" s="1247"/>
    </row>
    <row r="452" spans="2:20" s="155" customFormat="1" ht="35.25" customHeight="1" thickBot="1">
      <c r="B452" s="255"/>
      <c r="C452" s="279" t="s">
        <v>1</v>
      </c>
      <c r="D452" s="631" t="s">
        <v>0</v>
      </c>
      <c r="E452" s="194" t="s">
        <v>39</v>
      </c>
      <c r="F452" s="392" t="s">
        <v>57</v>
      </c>
      <c r="G452" s="195"/>
      <c r="H452" s="1105" t="s">
        <v>19</v>
      </c>
      <c r="I452" s="1106">
        <v>5</v>
      </c>
      <c r="J452" s="1106">
        <v>4</v>
      </c>
      <c r="K452" s="1106">
        <v>3</v>
      </c>
      <c r="L452" s="1107">
        <v>2</v>
      </c>
      <c r="M452" s="1052">
        <v>0</v>
      </c>
      <c r="N452" s="530" t="s">
        <v>3</v>
      </c>
      <c r="O452" s="354" t="s">
        <v>21</v>
      </c>
      <c r="P452" s="343" t="s">
        <v>22</v>
      </c>
      <c r="Q452" s="676" t="s">
        <v>23</v>
      </c>
      <c r="S452" s="664" t="s">
        <v>302</v>
      </c>
      <c r="T452" s="633"/>
    </row>
    <row r="453" spans="2:20" s="155" customFormat="1" ht="15.75" customHeight="1">
      <c r="B453" s="945" t="s">
        <v>117</v>
      </c>
      <c r="C453" s="277">
        <v>6016</v>
      </c>
      <c r="D453" s="724" t="s">
        <v>282</v>
      </c>
      <c r="E453" s="77" t="s">
        <v>56</v>
      </c>
      <c r="F453" s="393" t="s">
        <v>8</v>
      </c>
      <c r="G453" s="1237"/>
      <c r="H453" s="809">
        <v>35</v>
      </c>
      <c r="I453" s="810">
        <v>35</v>
      </c>
      <c r="J453" s="810">
        <v>32</v>
      </c>
      <c r="K453" s="810">
        <v>6</v>
      </c>
      <c r="L453" s="811"/>
      <c r="M453" s="352"/>
      <c r="N453" s="783">
        <f>SUM(H453:$L453)</f>
        <v>108</v>
      </c>
      <c r="O453" s="521">
        <f aca="true" t="shared" si="59" ref="O453:O464">(H453/5)+(I453/5)+(J453/4)+(K453/3)+(L453/2)+M453</f>
        <v>24</v>
      </c>
      <c r="P453" s="1331"/>
      <c r="Q453" s="1332"/>
      <c r="S453" s="666" t="str">
        <f aca="true" t="shared" si="60" ref="S453:S519">IF(N453=0," ",IF(O453&lt;&gt;24,"ERROR!"," "))</f>
        <v> </v>
      </c>
      <c r="T453" s="633"/>
    </row>
    <row r="454" spans="2:20" s="155" customFormat="1" ht="15.75" customHeight="1">
      <c r="B454" s="945" t="s">
        <v>117</v>
      </c>
      <c r="C454" s="694">
        <v>6034</v>
      </c>
      <c r="D454" s="725" t="s">
        <v>278</v>
      </c>
      <c r="E454" s="148" t="s">
        <v>56</v>
      </c>
      <c r="F454" s="393" t="s">
        <v>8</v>
      </c>
      <c r="G454" s="1237"/>
      <c r="H454" s="634">
        <v>40</v>
      </c>
      <c r="I454" s="635">
        <v>20</v>
      </c>
      <c r="J454" s="635">
        <v>44</v>
      </c>
      <c r="K454" s="635">
        <v>3</v>
      </c>
      <c r="L454" s="806"/>
      <c r="M454" s="340"/>
      <c r="N454" s="783">
        <f>SUM(H454:$L454)</f>
        <v>107</v>
      </c>
      <c r="O454" s="520">
        <f t="shared" si="59"/>
        <v>24</v>
      </c>
      <c r="P454" s="1331"/>
      <c r="Q454" s="1332"/>
      <c r="S454" s="666" t="str">
        <f t="shared" si="60"/>
        <v> </v>
      </c>
      <c r="T454" s="633"/>
    </row>
    <row r="455" spans="2:20" s="155" customFormat="1" ht="15.75" customHeight="1">
      <c r="B455" s="945" t="s">
        <v>117</v>
      </c>
      <c r="C455" s="694">
        <v>6043</v>
      </c>
      <c r="D455" s="725" t="s">
        <v>315</v>
      </c>
      <c r="E455" s="1237" t="s">
        <v>56</v>
      </c>
      <c r="F455" s="393" t="s">
        <v>8</v>
      </c>
      <c r="G455" s="1237"/>
      <c r="H455" s="634">
        <v>20</v>
      </c>
      <c r="I455" s="635">
        <v>50</v>
      </c>
      <c r="J455" s="635">
        <v>20</v>
      </c>
      <c r="K455" s="635">
        <v>12</v>
      </c>
      <c r="L455" s="806">
        <v>2</v>
      </c>
      <c r="M455" s="340"/>
      <c r="N455" s="783">
        <f>SUM(H455:$L455)</f>
        <v>104</v>
      </c>
      <c r="O455" s="520">
        <f>(H455/5)+(I455/5)+(J455/4)+(K455/3)+(L455/2)+M455</f>
        <v>24</v>
      </c>
      <c r="P455" s="1331"/>
      <c r="Q455" s="1332"/>
      <c r="S455" s="666" t="str">
        <f t="shared" si="60"/>
        <v> </v>
      </c>
      <c r="T455" s="633"/>
    </row>
    <row r="456" spans="2:20" s="155" customFormat="1" ht="15.75" customHeight="1">
      <c r="B456" s="945" t="s">
        <v>117</v>
      </c>
      <c r="C456" s="270">
        <v>6008</v>
      </c>
      <c r="D456" s="1238" t="s">
        <v>248</v>
      </c>
      <c r="E456" s="1237" t="s">
        <v>56</v>
      </c>
      <c r="F456" s="393" t="s">
        <v>8</v>
      </c>
      <c r="G456" s="150"/>
      <c r="H456" s="634">
        <v>15</v>
      </c>
      <c r="I456" s="635">
        <v>25</v>
      </c>
      <c r="J456" s="635">
        <v>40</v>
      </c>
      <c r="K456" s="635">
        <v>18</v>
      </c>
      <c r="L456" s="806"/>
      <c r="M456" s="340"/>
      <c r="N456" s="783">
        <f>SUM(H456:$L456)</f>
        <v>98</v>
      </c>
      <c r="O456" s="520">
        <f t="shared" si="59"/>
        <v>24</v>
      </c>
      <c r="P456" s="1331"/>
      <c r="Q456" s="1332"/>
      <c r="S456" s="666" t="str">
        <f t="shared" si="60"/>
        <v> </v>
      </c>
      <c r="T456" s="633"/>
    </row>
    <row r="457" spans="2:19" ht="16.5" thickBot="1">
      <c r="B457" s="945" t="s">
        <v>117</v>
      </c>
      <c r="C457" s="983">
        <v>6042</v>
      </c>
      <c r="D457" s="984" t="s">
        <v>311</v>
      </c>
      <c r="E457" s="1252" t="s">
        <v>56</v>
      </c>
      <c r="F457" s="394" t="s">
        <v>8</v>
      </c>
      <c r="G457" s="151"/>
      <c r="H457" s="803">
        <v>10</v>
      </c>
      <c r="I457" s="804">
        <v>20</v>
      </c>
      <c r="J457" s="804">
        <v>52</v>
      </c>
      <c r="K457" s="804">
        <v>15</v>
      </c>
      <c r="L457" s="807"/>
      <c r="M457" s="342"/>
      <c r="N457" s="780">
        <f>SUM(H457:$L457)</f>
        <v>97</v>
      </c>
      <c r="O457" s="523">
        <f t="shared" si="59"/>
        <v>24</v>
      </c>
      <c r="P457" s="1331"/>
      <c r="Q457" s="1332"/>
      <c r="S457" s="666" t="str">
        <f t="shared" si="60"/>
        <v> </v>
      </c>
    </row>
    <row r="458" spans="2:19" ht="15.75">
      <c r="B458" s="945" t="s">
        <v>117</v>
      </c>
      <c r="C458" s="281">
        <v>6032</v>
      </c>
      <c r="D458" s="1253" t="s">
        <v>250</v>
      </c>
      <c r="E458" s="163" t="s">
        <v>56</v>
      </c>
      <c r="F458" s="395" t="s">
        <v>4</v>
      </c>
      <c r="G458" s="1253"/>
      <c r="H458" s="801">
        <v>30</v>
      </c>
      <c r="I458" s="802">
        <v>30</v>
      </c>
      <c r="J458" s="802">
        <v>32</v>
      </c>
      <c r="K458" s="802">
        <v>12</v>
      </c>
      <c r="L458" s="805"/>
      <c r="M458" s="794"/>
      <c r="N458" s="1592">
        <f>SUM(H458:$L458)</f>
        <v>104</v>
      </c>
      <c r="O458" s="524">
        <f t="shared" si="59"/>
        <v>24</v>
      </c>
      <c r="P458" s="335" t="str">
        <f aca="true" t="shared" si="61" ref="P458:P464">IF(N458&gt;114,"Yes","NO")</f>
        <v>NO</v>
      </c>
      <c r="Q458" s="677">
        <f aca="true" t="shared" si="62" ref="Q458:Q464">IF(P458="yes","HM","")</f>
      </c>
      <c r="S458" s="666" t="str">
        <f t="shared" si="60"/>
        <v> </v>
      </c>
    </row>
    <row r="459" spans="2:19" ht="15.75">
      <c r="B459" s="945" t="s">
        <v>117</v>
      </c>
      <c r="C459" s="278">
        <v>1376</v>
      </c>
      <c r="D459" s="1237" t="s">
        <v>76</v>
      </c>
      <c r="E459" s="150" t="s">
        <v>51</v>
      </c>
      <c r="F459" s="396" t="s">
        <v>4</v>
      </c>
      <c r="G459" s="77"/>
      <c r="H459" s="634">
        <v>20</v>
      </c>
      <c r="I459" s="635">
        <v>30</v>
      </c>
      <c r="J459" s="635">
        <v>40</v>
      </c>
      <c r="K459" s="635">
        <v>12</v>
      </c>
      <c r="L459" s="806"/>
      <c r="M459" s="340"/>
      <c r="N459" s="783">
        <f>SUM(H459:$L459)</f>
        <v>102</v>
      </c>
      <c r="O459" s="525">
        <f t="shared" si="59"/>
        <v>24</v>
      </c>
      <c r="P459" s="336" t="str">
        <f t="shared" si="61"/>
        <v>NO</v>
      </c>
      <c r="Q459" s="674">
        <f t="shared" si="62"/>
      </c>
      <c r="S459" s="666" t="str">
        <f t="shared" si="60"/>
        <v> </v>
      </c>
    </row>
    <row r="460" spans="2:19" ht="15.75">
      <c r="B460" s="945" t="s">
        <v>117</v>
      </c>
      <c r="C460" s="270">
        <v>1786</v>
      </c>
      <c r="D460" s="77" t="s">
        <v>73</v>
      </c>
      <c r="E460" s="147" t="s">
        <v>51</v>
      </c>
      <c r="F460" s="402" t="s">
        <v>4</v>
      </c>
      <c r="G460" s="1237"/>
      <c r="H460" s="634">
        <v>15</v>
      </c>
      <c r="I460" s="635">
        <v>30</v>
      </c>
      <c r="J460" s="635">
        <v>36</v>
      </c>
      <c r="K460" s="635">
        <v>18</v>
      </c>
      <c r="L460" s="806"/>
      <c r="M460" s="340"/>
      <c r="N460" s="779">
        <f>SUM(H460:$L460)</f>
        <v>99</v>
      </c>
      <c r="O460" s="526">
        <f t="shared" si="59"/>
        <v>24</v>
      </c>
      <c r="P460" s="336" t="str">
        <f>IF(N460&gt;114,"Yes","NO")</f>
        <v>NO</v>
      </c>
      <c r="Q460" s="674"/>
      <c r="S460" s="666" t="str">
        <f t="shared" si="60"/>
        <v> </v>
      </c>
    </row>
    <row r="461" spans="2:19" ht="15.75">
      <c r="B461" s="945"/>
      <c r="C461" s="276">
        <v>2</v>
      </c>
      <c r="D461" s="77" t="s">
        <v>72</v>
      </c>
      <c r="E461" s="147" t="s">
        <v>43</v>
      </c>
      <c r="F461" s="398" t="s">
        <v>4</v>
      </c>
      <c r="G461" s="1228"/>
      <c r="H461" s="803">
        <v>10</v>
      </c>
      <c r="I461" s="804">
        <v>35</v>
      </c>
      <c r="J461" s="804">
        <v>36</v>
      </c>
      <c r="K461" s="804">
        <v>12</v>
      </c>
      <c r="L461" s="807">
        <v>4</v>
      </c>
      <c r="M461" s="342"/>
      <c r="N461" s="778">
        <f>SUM(H461:$L461)</f>
        <v>97</v>
      </c>
      <c r="O461" s="636">
        <f>(H461/5)+(I461/5)+(J461/4)+(K461/3)+(L461/2)+M461</f>
        <v>24</v>
      </c>
      <c r="P461" s="776" t="str">
        <f>IF(N461&gt;114,"Yes","NO")</f>
        <v>NO</v>
      </c>
      <c r="Q461" s="674">
        <f>IF(P461="yes","HM","")</f>
      </c>
      <c r="S461" s="666" t="str">
        <f>IF(N461=0," ",IF(O461&lt;&gt;24,"ERROR!"," "))</f>
        <v> </v>
      </c>
    </row>
    <row r="462" spans="2:19" ht="15.75">
      <c r="B462" s="945" t="s">
        <v>117</v>
      </c>
      <c r="C462" s="270">
        <v>786</v>
      </c>
      <c r="D462" s="1237" t="s">
        <v>75</v>
      </c>
      <c r="E462" s="150" t="s">
        <v>50</v>
      </c>
      <c r="F462" s="397" t="s">
        <v>4</v>
      </c>
      <c r="G462" s="1237"/>
      <c r="H462" s="634">
        <v>10</v>
      </c>
      <c r="I462" s="635">
        <v>30</v>
      </c>
      <c r="J462" s="635">
        <v>32</v>
      </c>
      <c r="K462" s="635">
        <v>24</v>
      </c>
      <c r="L462" s="806"/>
      <c r="M462" s="340"/>
      <c r="N462" s="779">
        <f>SUM(H462:$L462)</f>
        <v>96</v>
      </c>
      <c r="O462" s="526">
        <f t="shared" si="59"/>
        <v>24</v>
      </c>
      <c r="P462" s="336" t="str">
        <f t="shared" si="61"/>
        <v>NO</v>
      </c>
      <c r="Q462" s="674">
        <f t="shared" si="62"/>
      </c>
      <c r="S462" s="666" t="str">
        <f t="shared" si="60"/>
        <v> </v>
      </c>
    </row>
    <row r="463" spans="2:19" ht="16.5" thickBot="1">
      <c r="B463" s="945" t="s">
        <v>117</v>
      </c>
      <c r="C463" s="273">
        <v>516</v>
      </c>
      <c r="D463" s="1234" t="s">
        <v>64</v>
      </c>
      <c r="E463" s="166" t="s">
        <v>51</v>
      </c>
      <c r="F463" s="388" t="s">
        <v>4</v>
      </c>
      <c r="G463" s="1234"/>
      <c r="H463" s="619">
        <v>15</v>
      </c>
      <c r="I463" s="620">
        <v>15</v>
      </c>
      <c r="J463" s="620">
        <v>40</v>
      </c>
      <c r="K463" s="620">
        <v>21</v>
      </c>
      <c r="L463" s="808">
        <v>2</v>
      </c>
      <c r="M463" s="795"/>
      <c r="N463" s="780">
        <f>SUM(H463:$L463)</f>
        <v>93</v>
      </c>
      <c r="O463" s="527">
        <f t="shared" si="59"/>
        <v>24</v>
      </c>
      <c r="P463" s="338" t="str">
        <f t="shared" si="61"/>
        <v>NO</v>
      </c>
      <c r="Q463" s="672">
        <f t="shared" si="62"/>
      </c>
      <c r="S463" s="666" t="str">
        <f t="shared" si="60"/>
        <v> </v>
      </c>
    </row>
    <row r="464" spans="2:19" ht="16.5" hidden="1" thickBot="1">
      <c r="B464" s="945" t="s">
        <v>117</v>
      </c>
      <c r="C464" s="1579">
        <v>1299</v>
      </c>
      <c r="D464" s="1230" t="s">
        <v>74</v>
      </c>
      <c r="E464" s="161" t="s">
        <v>51</v>
      </c>
      <c r="F464" s="391" t="s">
        <v>4</v>
      </c>
      <c r="G464" s="1230"/>
      <c r="H464" s="1588"/>
      <c r="I464" s="1589"/>
      <c r="J464" s="1589"/>
      <c r="K464" s="1589"/>
      <c r="L464" s="1590"/>
      <c r="M464" s="1591"/>
      <c r="N464" s="1584">
        <f>SUM(H464:$L464)</f>
        <v>0</v>
      </c>
      <c r="O464" s="1585">
        <f t="shared" si="59"/>
        <v>0</v>
      </c>
      <c r="P464" s="1586" t="str">
        <f t="shared" si="61"/>
        <v>NO</v>
      </c>
      <c r="Q464" s="1587">
        <f t="shared" si="62"/>
      </c>
      <c r="S464" s="666" t="str">
        <f t="shared" si="60"/>
        <v> </v>
      </c>
    </row>
    <row r="465" spans="2:19" ht="15.75">
      <c r="B465" s="945" t="s">
        <v>117</v>
      </c>
      <c r="C465" s="270">
        <v>6027</v>
      </c>
      <c r="D465" s="1237" t="s">
        <v>78</v>
      </c>
      <c r="E465" s="8" t="s">
        <v>43</v>
      </c>
      <c r="F465" s="401" t="s">
        <v>5</v>
      </c>
      <c r="G465" s="1237"/>
      <c r="H465" s="801">
        <v>25</v>
      </c>
      <c r="I465" s="802">
        <v>25</v>
      </c>
      <c r="J465" s="802">
        <v>44</v>
      </c>
      <c r="K465" s="802">
        <v>9</v>
      </c>
      <c r="L465" s="805"/>
      <c r="M465" s="794"/>
      <c r="N465" s="778">
        <f>SUM(H465:$L465)</f>
        <v>103</v>
      </c>
      <c r="O465" s="615">
        <f aca="true" t="shared" si="63" ref="O465:O502">(H465/5)+(I465/5)+(J465/4)+(K465/3)+(L465/2)+M465</f>
        <v>24</v>
      </c>
      <c r="P465" s="614" t="str">
        <f aca="true" t="shared" si="64" ref="P465:P478">IF(N465&gt;109,"Yes","NO")</f>
        <v>NO</v>
      </c>
      <c r="Q465" s="675"/>
      <c r="S465" s="666" t="str">
        <f t="shared" si="60"/>
        <v> </v>
      </c>
    </row>
    <row r="466" spans="2:19" ht="15.75">
      <c r="B466" s="945" t="s">
        <v>117</v>
      </c>
      <c r="C466" s="270">
        <v>1266</v>
      </c>
      <c r="D466" s="1237" t="s">
        <v>366</v>
      </c>
      <c r="E466" s="148" t="s">
        <v>41</v>
      </c>
      <c r="F466" s="402" t="s">
        <v>5</v>
      </c>
      <c r="G466" s="77"/>
      <c r="H466" s="634">
        <v>20</v>
      </c>
      <c r="I466" s="635">
        <v>30</v>
      </c>
      <c r="J466" s="635">
        <v>36</v>
      </c>
      <c r="K466" s="635">
        <v>15</v>
      </c>
      <c r="L466" s="806"/>
      <c r="M466" s="340"/>
      <c r="N466" s="783">
        <f>SUM(H466:$L466)</f>
        <v>101</v>
      </c>
      <c r="O466" s="526">
        <f t="shared" si="63"/>
        <v>24</v>
      </c>
      <c r="P466" s="336" t="str">
        <f t="shared" si="64"/>
        <v>NO</v>
      </c>
      <c r="Q466" s="674">
        <f>IF(P466="yes","M","")</f>
      </c>
      <c r="S466" s="666" t="str">
        <f t="shared" si="60"/>
        <v> </v>
      </c>
    </row>
    <row r="467" spans="2:19" ht="15.75">
      <c r="B467" s="945" t="s">
        <v>117</v>
      </c>
      <c r="C467" s="270">
        <v>1392</v>
      </c>
      <c r="D467" s="77" t="s">
        <v>102</v>
      </c>
      <c r="E467" s="85" t="s">
        <v>60</v>
      </c>
      <c r="F467" s="400" t="s">
        <v>5</v>
      </c>
      <c r="G467" s="77"/>
      <c r="H467" s="634">
        <v>15</v>
      </c>
      <c r="I467" s="635">
        <v>30</v>
      </c>
      <c r="J467" s="635">
        <v>32</v>
      </c>
      <c r="K467" s="635">
        <v>21</v>
      </c>
      <c r="L467" s="806"/>
      <c r="M467" s="340"/>
      <c r="N467" s="783">
        <f>SUM(H467:$L467)</f>
        <v>98</v>
      </c>
      <c r="O467" s="526">
        <f>(H467/5)+(I467/5)+(J467/4)+(K467/3)+(L467/2)+M467</f>
        <v>24</v>
      </c>
      <c r="P467" s="336" t="str">
        <f>IF(N467&gt;109,"Yes","NO")</f>
        <v>NO</v>
      </c>
      <c r="Q467" s="674">
        <f>IF(P467="yes","M","")</f>
      </c>
      <c r="S467" s="666" t="str">
        <f>IF(N467=0," ",IF(O467&lt;&gt;24,"ERROR!"," "))</f>
        <v> </v>
      </c>
    </row>
    <row r="468" spans="2:19" ht="15.75">
      <c r="B468" s="945" t="s">
        <v>117</v>
      </c>
      <c r="C468" s="270">
        <v>1467</v>
      </c>
      <c r="D468" s="77" t="s">
        <v>345</v>
      </c>
      <c r="E468" s="85" t="s">
        <v>50</v>
      </c>
      <c r="F468" s="400" t="s">
        <v>5</v>
      </c>
      <c r="G468" s="77"/>
      <c r="H468" s="634">
        <v>10</v>
      </c>
      <c r="I468" s="635">
        <v>30</v>
      </c>
      <c r="J468" s="635">
        <v>36</v>
      </c>
      <c r="K468" s="635">
        <v>21</v>
      </c>
      <c r="L468" s="806"/>
      <c r="M468" s="340"/>
      <c r="N468" s="783">
        <f>SUM(H468:$L468)</f>
        <v>97</v>
      </c>
      <c r="O468" s="526">
        <f t="shared" si="63"/>
        <v>24</v>
      </c>
      <c r="P468" s="336" t="str">
        <f t="shared" si="64"/>
        <v>NO</v>
      </c>
      <c r="Q468" s="674">
        <f>IF(P468="yes","M","")</f>
      </c>
      <c r="S468" s="666" t="str">
        <f t="shared" si="60"/>
        <v> </v>
      </c>
    </row>
    <row r="469" spans="2:19" ht="15.75">
      <c r="B469" s="945" t="s">
        <v>117</v>
      </c>
      <c r="C469" s="275">
        <v>6035</v>
      </c>
      <c r="D469" s="699" t="s">
        <v>314</v>
      </c>
      <c r="E469" s="721" t="s">
        <v>56</v>
      </c>
      <c r="F469" s="400" t="s">
        <v>5</v>
      </c>
      <c r="G469" s="77"/>
      <c r="H469" s="634">
        <v>15</v>
      </c>
      <c r="I469" s="635">
        <v>30</v>
      </c>
      <c r="J469" s="635">
        <v>24</v>
      </c>
      <c r="K469" s="635">
        <v>18</v>
      </c>
      <c r="L469" s="806">
        <v>6</v>
      </c>
      <c r="M469" s="340"/>
      <c r="N469" s="783">
        <f>SUM(H469:$L469)</f>
        <v>93</v>
      </c>
      <c r="O469" s="526">
        <f>(H469/5)+(I469/5)+(J469/4)+(K469/3)+(L469/2)+M469</f>
        <v>24</v>
      </c>
      <c r="P469" s="336" t="str">
        <f>IF(N469&gt;109,"Yes","NO")</f>
        <v>NO</v>
      </c>
      <c r="Q469" s="674"/>
      <c r="S469" s="666" t="str">
        <f>IF(N469=0," ",IF(O469&lt;&gt;24,"ERROR!"," "))</f>
        <v> </v>
      </c>
    </row>
    <row r="470" spans="2:19" ht="15.75">
      <c r="B470" s="945" t="s">
        <v>117</v>
      </c>
      <c r="C470" s="270">
        <v>1383</v>
      </c>
      <c r="D470" s="77" t="s">
        <v>89</v>
      </c>
      <c r="E470" s="85" t="s">
        <v>51</v>
      </c>
      <c r="F470" s="400" t="s">
        <v>5</v>
      </c>
      <c r="G470" s="77"/>
      <c r="H470" s="634">
        <v>5</v>
      </c>
      <c r="I470" s="635">
        <v>10</v>
      </c>
      <c r="J470" s="635">
        <v>56</v>
      </c>
      <c r="K470" s="635">
        <v>15</v>
      </c>
      <c r="L470" s="806">
        <v>4</v>
      </c>
      <c r="M470" s="340"/>
      <c r="N470" s="783">
        <f>SUM(H470:$L470)</f>
        <v>90</v>
      </c>
      <c r="O470" s="526">
        <f>(H470/5)+(I470/5)+(J470/4)+(K470/3)+(L470/2)+M470</f>
        <v>24</v>
      </c>
      <c r="P470" s="336" t="str">
        <f>IF(N470&gt;109,"Yes","NO")</f>
        <v>NO</v>
      </c>
      <c r="Q470" s="674">
        <f>IF(P470="yes","M","")</f>
      </c>
      <c r="S470" s="666" t="str">
        <f>IF(N470=0," ",IF(O470&lt;&gt;24,"ERROR!"," "))</f>
        <v> </v>
      </c>
    </row>
    <row r="471" spans="2:19" ht="15.75">
      <c r="B471" s="945" t="s">
        <v>117</v>
      </c>
      <c r="C471" s="270">
        <v>19</v>
      </c>
      <c r="D471" s="77" t="s">
        <v>410</v>
      </c>
      <c r="E471" s="85" t="s">
        <v>43</v>
      </c>
      <c r="F471" s="400" t="s">
        <v>5</v>
      </c>
      <c r="G471" s="77"/>
      <c r="H471" s="634">
        <v>10</v>
      </c>
      <c r="I471" s="635">
        <v>10</v>
      </c>
      <c r="J471" s="635">
        <v>44</v>
      </c>
      <c r="K471" s="635">
        <v>18</v>
      </c>
      <c r="L471" s="806">
        <v>6</v>
      </c>
      <c r="M471" s="340"/>
      <c r="N471" s="783">
        <f>SUM(H471:$L471)</f>
        <v>88</v>
      </c>
      <c r="O471" s="526">
        <f t="shared" si="63"/>
        <v>24</v>
      </c>
      <c r="P471" s="336" t="str">
        <f t="shared" si="64"/>
        <v>NO</v>
      </c>
      <c r="Q471" s="674"/>
      <c r="S471" s="666" t="str">
        <f t="shared" si="60"/>
        <v> </v>
      </c>
    </row>
    <row r="472" spans="2:19" ht="15.75">
      <c r="B472" s="945" t="s">
        <v>117</v>
      </c>
      <c r="C472" s="276">
        <v>1539</v>
      </c>
      <c r="D472" s="77" t="s">
        <v>65</v>
      </c>
      <c r="E472" s="85" t="s">
        <v>43</v>
      </c>
      <c r="F472" s="400" t="s">
        <v>5</v>
      </c>
      <c r="G472" s="77"/>
      <c r="H472" s="634">
        <v>25</v>
      </c>
      <c r="I472" s="635">
        <v>5</v>
      </c>
      <c r="J472" s="635">
        <v>32</v>
      </c>
      <c r="K472" s="635">
        <v>15</v>
      </c>
      <c r="L472" s="806">
        <v>10</v>
      </c>
      <c r="M472" s="340"/>
      <c r="N472" s="783">
        <f>SUM(H472:$L472)</f>
        <v>87</v>
      </c>
      <c r="O472" s="526">
        <f t="shared" si="63"/>
        <v>24</v>
      </c>
      <c r="P472" s="336" t="str">
        <f t="shared" si="64"/>
        <v>NO</v>
      </c>
      <c r="Q472" s="674"/>
      <c r="S472" s="666" t="str">
        <f t="shared" si="60"/>
        <v> </v>
      </c>
    </row>
    <row r="473" spans="2:19" ht="15.75">
      <c r="B473" s="945" t="s">
        <v>117</v>
      </c>
      <c r="C473" s="270">
        <v>3624</v>
      </c>
      <c r="D473" s="1237" t="s">
        <v>103</v>
      </c>
      <c r="E473" s="148" t="s">
        <v>44</v>
      </c>
      <c r="F473" s="402" t="s">
        <v>5</v>
      </c>
      <c r="G473" s="77"/>
      <c r="H473" s="634">
        <v>5</v>
      </c>
      <c r="I473" s="635">
        <v>15</v>
      </c>
      <c r="J473" s="635">
        <v>36</v>
      </c>
      <c r="K473" s="635">
        <v>24</v>
      </c>
      <c r="L473" s="806">
        <v>6</v>
      </c>
      <c r="M473" s="340"/>
      <c r="N473" s="783">
        <f>SUM(H473:$L473)</f>
        <v>86</v>
      </c>
      <c r="O473" s="526">
        <f>(H473/5)+(I473/5)+(J473/4)+(K473/3)+(L473/2)+M473</f>
        <v>24</v>
      </c>
      <c r="P473" s="336" t="str">
        <f>IF(N473&gt;109,"Yes","NO")</f>
        <v>NO</v>
      </c>
      <c r="Q473" s="674">
        <f>IF(P473="yes","M","")</f>
      </c>
      <c r="S473" s="666" t="str">
        <f>IF(N473=0," ",IF(O473&lt;&gt;24,"ERROR!"," "))</f>
        <v> </v>
      </c>
    </row>
    <row r="474" spans="2:19" ht="15.75">
      <c r="B474" s="945" t="s">
        <v>117</v>
      </c>
      <c r="C474" s="278">
        <v>1569</v>
      </c>
      <c r="D474" s="76" t="s">
        <v>68</v>
      </c>
      <c r="E474" s="168" t="s">
        <v>46</v>
      </c>
      <c r="F474" s="400" t="s">
        <v>5</v>
      </c>
      <c r="G474" s="77"/>
      <c r="H474" s="634">
        <v>5</v>
      </c>
      <c r="I474" s="635">
        <v>25</v>
      </c>
      <c r="J474" s="635">
        <v>16</v>
      </c>
      <c r="K474" s="635">
        <v>27</v>
      </c>
      <c r="L474" s="806">
        <v>10</v>
      </c>
      <c r="M474" s="340"/>
      <c r="N474" s="783">
        <f>SUM(H474:$L474)</f>
        <v>83</v>
      </c>
      <c r="O474" s="526">
        <f t="shared" si="63"/>
        <v>24</v>
      </c>
      <c r="P474" s="336" t="str">
        <f t="shared" si="64"/>
        <v>NO</v>
      </c>
      <c r="Q474" s="674">
        <f>IF(P474="yes","M","")</f>
      </c>
      <c r="S474" s="666" t="str">
        <f t="shared" si="60"/>
        <v> </v>
      </c>
    </row>
    <row r="475" spans="2:19" ht="15.75">
      <c r="B475" s="945" t="s">
        <v>117</v>
      </c>
      <c r="C475" s="270">
        <v>2434</v>
      </c>
      <c r="D475" s="1237" t="s">
        <v>276</v>
      </c>
      <c r="E475" s="148" t="s">
        <v>46</v>
      </c>
      <c r="F475" s="400" t="s">
        <v>5</v>
      </c>
      <c r="G475" s="77"/>
      <c r="H475" s="634">
        <v>0</v>
      </c>
      <c r="I475" s="635">
        <v>10</v>
      </c>
      <c r="J475" s="635">
        <v>44</v>
      </c>
      <c r="K475" s="635">
        <v>21</v>
      </c>
      <c r="L475" s="806">
        <v>4</v>
      </c>
      <c r="M475" s="340">
        <v>2</v>
      </c>
      <c r="N475" s="783">
        <f>SUM(H475:$L475)</f>
        <v>79</v>
      </c>
      <c r="O475" s="526">
        <f>(H475/5)+(I475/5)+(J475/4)+(K475/3)+(L475/2)+M475</f>
        <v>24</v>
      </c>
      <c r="P475" s="336" t="str">
        <f>IF(N475&gt;109,"Yes","NO")</f>
        <v>NO</v>
      </c>
      <c r="Q475" s="674">
        <f>IF(P475="yes","M","")</f>
      </c>
      <c r="S475" s="666" t="str">
        <f>IF(N475=0," ",IF(O475&lt;&gt;24,"ERROR!"," "))</f>
        <v> </v>
      </c>
    </row>
    <row r="476" spans="2:19" ht="15.75" hidden="1">
      <c r="B476" s="945"/>
      <c r="C476" s="270"/>
      <c r="D476" s="77"/>
      <c r="E476" s="85"/>
      <c r="F476" s="400" t="s">
        <v>5</v>
      </c>
      <c r="G476" s="77"/>
      <c r="H476" s="634"/>
      <c r="I476" s="635"/>
      <c r="J476" s="635"/>
      <c r="K476" s="635"/>
      <c r="L476" s="806"/>
      <c r="M476" s="340"/>
      <c r="N476" s="783">
        <f>SUM(H476:$L476)</f>
        <v>0</v>
      </c>
      <c r="O476" s="526">
        <f>(H476/5)+(I476/5)+(J476/4)+(K476/3)+(L476/2)+M476</f>
        <v>0</v>
      </c>
      <c r="P476" s="336" t="str">
        <f>IF(N476&gt;109,"Yes","NO")</f>
        <v>NO</v>
      </c>
      <c r="Q476" s="674">
        <f>IF(P476="yes","M","")</f>
      </c>
      <c r="S476" s="666" t="str">
        <f>IF(N476=0," ",IF(O476&lt;&gt;24,"ERROR!"," "))</f>
        <v> </v>
      </c>
    </row>
    <row r="477" spans="2:19" ht="16.5" thickBot="1">
      <c r="B477" s="1148" t="s">
        <v>117</v>
      </c>
      <c r="C477" s="273">
        <v>1065</v>
      </c>
      <c r="D477" s="1234" t="s">
        <v>100</v>
      </c>
      <c r="E477" s="151" t="s">
        <v>60</v>
      </c>
      <c r="F477" s="403" t="s">
        <v>5</v>
      </c>
      <c r="G477" s="1234"/>
      <c r="H477" s="619">
        <v>15</v>
      </c>
      <c r="I477" s="620">
        <v>15</v>
      </c>
      <c r="J477" s="620">
        <v>36</v>
      </c>
      <c r="K477" s="620">
        <v>18</v>
      </c>
      <c r="L477" s="808">
        <v>4</v>
      </c>
      <c r="M477" s="795">
        <v>1</v>
      </c>
      <c r="N477" s="780">
        <f>SUM(H477:$L477)</f>
        <v>88</v>
      </c>
      <c r="O477" s="527">
        <f t="shared" si="63"/>
        <v>24</v>
      </c>
      <c r="P477" s="338" t="str">
        <f t="shared" si="64"/>
        <v>NO</v>
      </c>
      <c r="Q477" s="672"/>
      <c r="R477" s="873"/>
      <c r="S477" s="667" t="str">
        <f t="shared" si="60"/>
        <v> </v>
      </c>
    </row>
    <row r="478" spans="2:19" ht="16.5" hidden="1" thickBot="1">
      <c r="B478" s="945" t="s">
        <v>117</v>
      </c>
      <c r="C478" s="1579">
        <v>1237</v>
      </c>
      <c r="D478" s="1230" t="s">
        <v>175</v>
      </c>
      <c r="E478" s="1252" t="s">
        <v>60</v>
      </c>
      <c r="F478" s="394" t="s">
        <v>5</v>
      </c>
      <c r="G478" s="1230"/>
      <c r="H478" s="1580"/>
      <c r="I478" s="1581"/>
      <c r="J478" s="1581"/>
      <c r="K478" s="1581"/>
      <c r="L478" s="1582"/>
      <c r="M478" s="1583"/>
      <c r="N478" s="1584">
        <f>SUM(H478:$L478)</f>
        <v>0</v>
      </c>
      <c r="O478" s="1585">
        <f t="shared" si="63"/>
        <v>0</v>
      </c>
      <c r="P478" s="1586" t="str">
        <f t="shared" si="64"/>
        <v>NO</v>
      </c>
      <c r="Q478" s="1587">
        <f>IF(P478="yes","M","")</f>
      </c>
      <c r="S478" s="665" t="str">
        <f t="shared" si="60"/>
        <v> </v>
      </c>
    </row>
    <row r="479" spans="2:19" ht="15" customHeight="1">
      <c r="B479" s="945" t="s">
        <v>117</v>
      </c>
      <c r="C479" s="278">
        <v>6038</v>
      </c>
      <c r="D479" s="76" t="s">
        <v>313</v>
      </c>
      <c r="E479" s="168" t="s">
        <v>56</v>
      </c>
      <c r="F479" s="404" t="s">
        <v>6</v>
      </c>
      <c r="G479" s="169"/>
      <c r="H479" s="1593">
        <v>20</v>
      </c>
      <c r="I479" s="810">
        <v>35</v>
      </c>
      <c r="J479" s="810">
        <v>36</v>
      </c>
      <c r="K479" s="810">
        <v>12</v>
      </c>
      <c r="L479" s="811"/>
      <c r="M479" s="352"/>
      <c r="N479" s="778">
        <f>SUM(H479:$L479)</f>
        <v>103</v>
      </c>
      <c r="O479" s="528">
        <f t="shared" si="63"/>
        <v>24</v>
      </c>
      <c r="P479" s="1102" t="str">
        <f aca="true" t="shared" si="65" ref="P479:P510">IF(N479&gt;102,"Yes","NO")</f>
        <v>Yes</v>
      </c>
      <c r="Q479" s="1573" t="str">
        <f aca="true" t="shared" si="66" ref="Q479:Q500">IF(P479="yes","G","")</f>
        <v>G</v>
      </c>
      <c r="S479" s="666" t="str">
        <f t="shared" si="60"/>
        <v> </v>
      </c>
    </row>
    <row r="480" spans="2:19" ht="15" customHeight="1">
      <c r="B480" s="945" t="s">
        <v>117</v>
      </c>
      <c r="C480" s="282">
        <v>1128</v>
      </c>
      <c r="D480" s="1228" t="s">
        <v>310</v>
      </c>
      <c r="E480" s="1251" t="s">
        <v>43</v>
      </c>
      <c r="F480" s="402" t="s">
        <v>6</v>
      </c>
      <c r="G480" s="150"/>
      <c r="H480" s="1296">
        <v>30</v>
      </c>
      <c r="I480" s="635">
        <v>20</v>
      </c>
      <c r="J480" s="635">
        <v>40</v>
      </c>
      <c r="K480" s="635">
        <v>12</v>
      </c>
      <c r="L480" s="806"/>
      <c r="M480" s="340"/>
      <c r="N480" s="783">
        <f>SUM(H480:$L480)</f>
        <v>102</v>
      </c>
      <c r="O480" s="522">
        <f>(H480/5)+(I480/5)+(J480/4)+(K480/3)+(L480/2)+M480</f>
        <v>24</v>
      </c>
      <c r="P480" s="336" t="str">
        <f>IF(N480&gt;102,"Yes","NO")</f>
        <v>NO</v>
      </c>
      <c r="Q480" s="674">
        <f>IF(P480="yes","G","")</f>
      </c>
      <c r="S480" s="666" t="str">
        <f>IF(N480=0," ",IF(O480&lt;&gt;24,"ERROR!"," "))</f>
        <v> </v>
      </c>
    </row>
    <row r="481" spans="2:19" ht="15" customHeight="1">
      <c r="B481" s="945" t="s">
        <v>117</v>
      </c>
      <c r="C481" s="150">
        <v>1287</v>
      </c>
      <c r="D481" s="1237" t="s">
        <v>251</v>
      </c>
      <c r="E481" s="150" t="s">
        <v>43</v>
      </c>
      <c r="F481" s="402" t="s">
        <v>6</v>
      </c>
      <c r="G481" s="150"/>
      <c r="H481" s="1296">
        <v>30</v>
      </c>
      <c r="I481" s="635">
        <v>20</v>
      </c>
      <c r="J481" s="635">
        <v>36</v>
      </c>
      <c r="K481" s="635">
        <v>15</v>
      </c>
      <c r="L481" s="806"/>
      <c r="M481" s="340"/>
      <c r="N481" s="783">
        <f>SUM(H481:$L481)</f>
        <v>101</v>
      </c>
      <c r="O481" s="522">
        <f>(H481/5)+(I481/5)+(J481/4)+(K481/3)+(L481/2)+M481</f>
        <v>24</v>
      </c>
      <c r="P481" s="336" t="str">
        <f>IF(N481&gt;102,"Yes","NO")</f>
        <v>NO</v>
      </c>
      <c r="Q481" s="674">
        <f>IF(P481="yes","G","")</f>
      </c>
      <c r="S481" s="666" t="str">
        <f>IF(N481=0," ",IF(O481&lt;&gt;24,"ERROR!"," "))</f>
        <v> </v>
      </c>
    </row>
    <row r="482" spans="2:19" ht="15" customHeight="1">
      <c r="B482" s="945" t="s">
        <v>117</v>
      </c>
      <c r="C482" s="276">
        <v>169</v>
      </c>
      <c r="D482" s="77" t="s">
        <v>171</v>
      </c>
      <c r="E482" s="85" t="s">
        <v>43</v>
      </c>
      <c r="F482" s="402" t="s">
        <v>6</v>
      </c>
      <c r="G482" s="150"/>
      <c r="H482" s="1296">
        <v>25</v>
      </c>
      <c r="I482" s="635">
        <v>25</v>
      </c>
      <c r="J482" s="635">
        <v>32</v>
      </c>
      <c r="K482" s="635">
        <v>18</v>
      </c>
      <c r="L482" s="806"/>
      <c r="M482" s="340"/>
      <c r="N482" s="783">
        <f>SUM(H482:$L482)</f>
        <v>100</v>
      </c>
      <c r="O482" s="522">
        <f>(H482/5)+(I482/5)+(J482/4)+(K482/3)+(L482/2)+M482</f>
        <v>24</v>
      </c>
      <c r="P482" s="336" t="str">
        <f>IF(N482&gt;102,"Yes","NO")</f>
        <v>NO</v>
      </c>
      <c r="Q482" s="674">
        <f>IF(P482="yes","G","")</f>
      </c>
      <c r="S482" s="666" t="str">
        <f>IF(N482=0," ",IF(O482&lt;&gt;24,"ERROR!"," "))</f>
        <v> </v>
      </c>
    </row>
    <row r="483" spans="2:19" ht="15" customHeight="1">
      <c r="B483" s="945" t="s">
        <v>117</v>
      </c>
      <c r="C483" s="270">
        <v>1542</v>
      </c>
      <c r="D483" s="1237" t="s">
        <v>262</v>
      </c>
      <c r="E483" s="148" t="s">
        <v>46</v>
      </c>
      <c r="F483" s="402" t="s">
        <v>6</v>
      </c>
      <c r="G483" s="150"/>
      <c r="H483" s="1296">
        <v>5</v>
      </c>
      <c r="I483" s="635">
        <v>50</v>
      </c>
      <c r="J483" s="635">
        <v>20</v>
      </c>
      <c r="K483" s="635">
        <v>21</v>
      </c>
      <c r="L483" s="806">
        <v>2</v>
      </c>
      <c r="M483" s="340"/>
      <c r="N483" s="783">
        <f>SUM(H483:$L483)</f>
        <v>98</v>
      </c>
      <c r="O483" s="522">
        <f t="shared" si="63"/>
        <v>24</v>
      </c>
      <c r="P483" s="336" t="str">
        <f t="shared" si="65"/>
        <v>NO</v>
      </c>
      <c r="Q483" s="674">
        <f t="shared" si="66"/>
      </c>
      <c r="S483" s="666" t="str">
        <f t="shared" si="60"/>
        <v> </v>
      </c>
    </row>
    <row r="484" spans="2:19" ht="15" customHeight="1">
      <c r="B484" s="945" t="s">
        <v>117</v>
      </c>
      <c r="C484" s="270">
        <v>13</v>
      </c>
      <c r="D484" s="1237" t="s">
        <v>66</v>
      </c>
      <c r="E484" s="148" t="s">
        <v>43</v>
      </c>
      <c r="F484" s="402" t="s">
        <v>6</v>
      </c>
      <c r="G484" s="150"/>
      <c r="H484" s="1296">
        <v>15</v>
      </c>
      <c r="I484" s="635">
        <v>25</v>
      </c>
      <c r="J484" s="635">
        <v>44</v>
      </c>
      <c r="K484" s="635">
        <v>12</v>
      </c>
      <c r="L484" s="806">
        <v>2</v>
      </c>
      <c r="M484" s="340"/>
      <c r="N484" s="783">
        <f>SUM(H484:$L484)</f>
        <v>98</v>
      </c>
      <c r="O484" s="522">
        <f t="shared" si="63"/>
        <v>24</v>
      </c>
      <c r="P484" s="336" t="str">
        <f t="shared" si="65"/>
        <v>NO</v>
      </c>
      <c r="Q484" s="674">
        <f t="shared" si="66"/>
      </c>
      <c r="S484" s="666" t="str">
        <f t="shared" si="60"/>
        <v> </v>
      </c>
    </row>
    <row r="485" spans="2:19" ht="15" customHeight="1">
      <c r="B485" s="945" t="s">
        <v>117</v>
      </c>
      <c r="C485" s="270">
        <v>322</v>
      </c>
      <c r="D485" s="1237" t="s">
        <v>69</v>
      </c>
      <c r="E485" s="148" t="s">
        <v>50</v>
      </c>
      <c r="F485" s="402" t="s">
        <v>6</v>
      </c>
      <c r="G485" s="150"/>
      <c r="H485" s="1296">
        <v>20</v>
      </c>
      <c r="I485" s="635">
        <v>15</v>
      </c>
      <c r="J485" s="635">
        <v>44</v>
      </c>
      <c r="K485" s="635">
        <v>18</v>
      </c>
      <c r="L485" s="806"/>
      <c r="M485" s="340"/>
      <c r="N485" s="783">
        <f>SUM(H485:$L485)</f>
        <v>97</v>
      </c>
      <c r="O485" s="522">
        <f>(H485/5)+(I485/5)+(J485/4)+(K485/3)+(L485/2)+M485</f>
        <v>24</v>
      </c>
      <c r="P485" s="336" t="str">
        <f>IF(N485&gt;102,"Yes","NO")</f>
        <v>NO</v>
      </c>
      <c r="Q485" s="674">
        <f>IF(P485="yes","G","")</f>
      </c>
      <c r="S485" s="666" t="str">
        <f>IF(N485=0," ",IF(O485&lt;&gt;24,"ERROR!"," "))</f>
        <v> </v>
      </c>
    </row>
    <row r="486" spans="2:19" ht="15" customHeight="1">
      <c r="B486" s="945" t="s">
        <v>117</v>
      </c>
      <c r="C486" s="270">
        <v>1794</v>
      </c>
      <c r="D486" s="77" t="s">
        <v>402</v>
      </c>
      <c r="E486" s="85" t="s">
        <v>45</v>
      </c>
      <c r="F486" s="402" t="s">
        <v>6</v>
      </c>
      <c r="G486" s="150"/>
      <c r="H486" s="1296">
        <v>25</v>
      </c>
      <c r="I486" s="635">
        <v>30</v>
      </c>
      <c r="J486" s="635">
        <v>20</v>
      </c>
      <c r="K486" s="635">
        <v>15</v>
      </c>
      <c r="L486" s="806">
        <v>6</v>
      </c>
      <c r="M486" s="340"/>
      <c r="N486" s="783">
        <f>SUM(H486:$L486)</f>
        <v>96</v>
      </c>
      <c r="O486" s="522">
        <f>(H486/5)+(I486/5)+(J486/4)+(K486/3)+(L486/2)+M486</f>
        <v>24</v>
      </c>
      <c r="P486" s="336" t="str">
        <f>IF(N486&gt;102,"Yes","NO")</f>
        <v>NO</v>
      </c>
      <c r="Q486" s="674">
        <f>IF(P486="yes","G","")</f>
      </c>
      <c r="S486" s="666" t="str">
        <f>IF(N486=0," ",IF(O486&lt;&gt;24,"ERROR!"," "))</f>
        <v> </v>
      </c>
    </row>
    <row r="487" spans="2:19" ht="15" customHeight="1">
      <c r="B487" s="945" t="s">
        <v>117</v>
      </c>
      <c r="C487" s="275">
        <v>1783</v>
      </c>
      <c r="D487" s="699" t="s">
        <v>382</v>
      </c>
      <c r="E487" s="147" t="s">
        <v>60</v>
      </c>
      <c r="F487" s="402" t="s">
        <v>6</v>
      </c>
      <c r="G487" s="150"/>
      <c r="H487" s="1296">
        <v>15</v>
      </c>
      <c r="I487" s="635">
        <v>15</v>
      </c>
      <c r="J487" s="635">
        <v>36</v>
      </c>
      <c r="K487" s="635">
        <v>27</v>
      </c>
      <c r="L487" s="806"/>
      <c r="M487" s="340"/>
      <c r="N487" s="783">
        <f>SUM(H487:$L487)</f>
        <v>93</v>
      </c>
      <c r="O487" s="522">
        <f t="shared" si="63"/>
        <v>24</v>
      </c>
      <c r="P487" s="336" t="str">
        <f t="shared" si="65"/>
        <v>NO</v>
      </c>
      <c r="Q487" s="674">
        <f t="shared" si="66"/>
      </c>
      <c r="S487" s="666" t="str">
        <f t="shared" si="60"/>
        <v> </v>
      </c>
    </row>
    <row r="488" spans="2:19" ht="15" customHeight="1">
      <c r="B488" s="945" t="s">
        <v>117</v>
      </c>
      <c r="C488" s="270">
        <v>1041</v>
      </c>
      <c r="D488" s="77" t="s">
        <v>108</v>
      </c>
      <c r="E488" s="85" t="s">
        <v>60</v>
      </c>
      <c r="F488" s="400" t="s">
        <v>6</v>
      </c>
      <c r="G488" s="147"/>
      <c r="H488" s="1296">
        <v>10</v>
      </c>
      <c r="I488" s="635">
        <v>20</v>
      </c>
      <c r="J488" s="635">
        <v>44</v>
      </c>
      <c r="K488" s="635">
        <v>12</v>
      </c>
      <c r="L488" s="806">
        <v>6</v>
      </c>
      <c r="M488" s="340"/>
      <c r="N488" s="783">
        <f>SUM(H488:$L488)</f>
        <v>92</v>
      </c>
      <c r="O488" s="529">
        <f>(H488/5)+(I488/5)+(J488/4)+(K488/3)+(L488/2)+M488</f>
        <v>24</v>
      </c>
      <c r="P488" s="336" t="str">
        <f>IF(N488&gt;102,"Yes","NO")</f>
        <v>NO</v>
      </c>
      <c r="Q488" s="674">
        <f>IF(P488="yes","G","")</f>
      </c>
      <c r="S488" s="666" t="str">
        <f>IF(N488=0," ",IF(O488&lt;&gt;24,"ERROR!"," "))</f>
        <v> </v>
      </c>
    </row>
    <row r="489" spans="2:19" ht="15" customHeight="1">
      <c r="B489" s="945" t="s">
        <v>117</v>
      </c>
      <c r="C489" s="270">
        <v>1314</v>
      </c>
      <c r="D489" s="77" t="s">
        <v>279</v>
      </c>
      <c r="E489" s="85" t="s">
        <v>46</v>
      </c>
      <c r="F489" s="400" t="s">
        <v>6</v>
      </c>
      <c r="G489" s="147"/>
      <c r="H489" s="1296">
        <v>15</v>
      </c>
      <c r="I489" s="635">
        <v>15</v>
      </c>
      <c r="J489" s="635">
        <v>32</v>
      </c>
      <c r="K489" s="635">
        <v>27</v>
      </c>
      <c r="L489" s="806">
        <v>2</v>
      </c>
      <c r="M489" s="340"/>
      <c r="N489" s="783">
        <f>SUM(H489:$L489)</f>
        <v>91</v>
      </c>
      <c r="O489" s="529">
        <f t="shared" si="63"/>
        <v>24</v>
      </c>
      <c r="P489" s="336" t="str">
        <f t="shared" si="65"/>
        <v>NO</v>
      </c>
      <c r="Q489" s="674">
        <f t="shared" si="66"/>
      </c>
      <c r="S489" s="666" t="str">
        <f t="shared" si="60"/>
        <v> </v>
      </c>
    </row>
    <row r="490" spans="2:19" ht="15" customHeight="1">
      <c r="B490" s="945" t="s">
        <v>117</v>
      </c>
      <c r="C490" s="275">
        <v>1661</v>
      </c>
      <c r="D490" s="699" t="s">
        <v>326</v>
      </c>
      <c r="E490" s="85" t="s">
        <v>42</v>
      </c>
      <c r="F490" s="400" t="s">
        <v>6</v>
      </c>
      <c r="G490" s="147"/>
      <c r="H490" s="1296">
        <v>10</v>
      </c>
      <c r="I490" s="635">
        <v>15</v>
      </c>
      <c r="J490" s="635">
        <v>40</v>
      </c>
      <c r="K490" s="635">
        <v>24</v>
      </c>
      <c r="L490" s="806">
        <v>2</v>
      </c>
      <c r="M490" s="340"/>
      <c r="N490" s="783">
        <f>SUM(H490:$L490)</f>
        <v>91</v>
      </c>
      <c r="O490" s="529">
        <f>(H490/5)+(I490/5)+(J490/4)+(K490/3)+(L490/2)+M490</f>
        <v>24</v>
      </c>
      <c r="P490" s="336" t="str">
        <f>IF(N490&gt;102,"Yes","NO")</f>
        <v>NO</v>
      </c>
      <c r="Q490" s="674">
        <f>IF(P490="yes","G","")</f>
      </c>
      <c r="S490" s="666" t="str">
        <f>IF(N490=0," ",IF(O490&lt;&gt;24,"ERROR!"," "))</f>
        <v> </v>
      </c>
    </row>
    <row r="491" spans="2:19" ht="15" customHeight="1">
      <c r="B491" s="945" t="s">
        <v>117</v>
      </c>
      <c r="C491" s="270">
        <v>1798</v>
      </c>
      <c r="D491" s="77" t="s">
        <v>101</v>
      </c>
      <c r="E491" s="147" t="s">
        <v>44</v>
      </c>
      <c r="F491" s="400" t="s">
        <v>6</v>
      </c>
      <c r="G491" s="147"/>
      <c r="H491" s="1296">
        <v>5</v>
      </c>
      <c r="I491" s="635">
        <v>25</v>
      </c>
      <c r="J491" s="635">
        <v>32</v>
      </c>
      <c r="K491" s="635">
        <v>24</v>
      </c>
      <c r="L491" s="806">
        <v>4</v>
      </c>
      <c r="M491" s="340"/>
      <c r="N491" s="783">
        <f>SUM(H491:$L491)</f>
        <v>90</v>
      </c>
      <c r="O491" s="529">
        <f t="shared" si="63"/>
        <v>24</v>
      </c>
      <c r="P491" s="336" t="str">
        <f t="shared" si="65"/>
        <v>NO</v>
      </c>
      <c r="Q491" s="674">
        <f t="shared" si="66"/>
      </c>
      <c r="S491" s="666" t="str">
        <f t="shared" si="60"/>
        <v> </v>
      </c>
    </row>
    <row r="492" spans="2:19" ht="15" customHeight="1">
      <c r="B492" s="945" t="s">
        <v>117</v>
      </c>
      <c r="C492" s="270">
        <v>1549</v>
      </c>
      <c r="D492" s="77" t="s">
        <v>95</v>
      </c>
      <c r="E492" s="85" t="s">
        <v>42</v>
      </c>
      <c r="F492" s="400" t="s">
        <v>6</v>
      </c>
      <c r="G492" s="147"/>
      <c r="H492" s="1296">
        <v>15</v>
      </c>
      <c r="I492" s="635">
        <v>15</v>
      </c>
      <c r="J492" s="635">
        <v>40</v>
      </c>
      <c r="K492" s="635">
        <v>15</v>
      </c>
      <c r="L492" s="806">
        <v>4</v>
      </c>
      <c r="M492" s="340">
        <v>1</v>
      </c>
      <c r="N492" s="783">
        <f>SUM(H492:$L492)</f>
        <v>89</v>
      </c>
      <c r="O492" s="529">
        <f>(H492/5)+(I492/5)+(J492/4)+(K492/3)+(L492/2)+M492</f>
        <v>24</v>
      </c>
      <c r="P492" s="336" t="str">
        <f>IF(N492&gt;102,"Yes","NO")</f>
        <v>NO</v>
      </c>
      <c r="Q492" s="674">
        <f>IF(P492="yes","G","")</f>
      </c>
      <c r="S492" s="666" t="str">
        <f>IF(N492=0," ",IF(O492&lt;&gt;24,"ERROR!"," "))</f>
        <v> </v>
      </c>
    </row>
    <row r="493" spans="2:19" ht="15" customHeight="1">
      <c r="B493" s="945" t="s">
        <v>117</v>
      </c>
      <c r="C493" s="270">
        <v>506</v>
      </c>
      <c r="D493" s="77" t="s">
        <v>460</v>
      </c>
      <c r="E493" s="85" t="s">
        <v>46</v>
      </c>
      <c r="F493" s="400" t="s">
        <v>6</v>
      </c>
      <c r="G493" s="147"/>
      <c r="H493" s="1296">
        <v>15</v>
      </c>
      <c r="I493" s="635">
        <v>15</v>
      </c>
      <c r="J493" s="635">
        <v>28</v>
      </c>
      <c r="K493" s="635">
        <v>27</v>
      </c>
      <c r="L493" s="806">
        <v>4</v>
      </c>
      <c r="M493" s="340"/>
      <c r="N493" s="783">
        <f>SUM(H493:$L493)</f>
        <v>89</v>
      </c>
      <c r="O493" s="529">
        <f>(H493/5)+(I493/5)+(J493/4)+(K493/3)+(L493/2)+M493</f>
        <v>24</v>
      </c>
      <c r="P493" s="336" t="str">
        <f>IF(N493&gt;102,"Yes","NO")</f>
        <v>NO</v>
      </c>
      <c r="Q493" s="674">
        <f>IF(P493="yes","G","")</f>
      </c>
      <c r="S493" s="666" t="str">
        <f>IF(N493=0," ",IF(O493&lt;&gt;24,"ERROR!"," "))</f>
        <v> </v>
      </c>
    </row>
    <row r="494" spans="2:19" ht="15" customHeight="1">
      <c r="B494" s="945" t="s">
        <v>117</v>
      </c>
      <c r="C494" s="270">
        <v>1475</v>
      </c>
      <c r="D494" s="77" t="s">
        <v>403</v>
      </c>
      <c r="E494" s="85" t="s">
        <v>50</v>
      </c>
      <c r="F494" s="400" t="s">
        <v>6</v>
      </c>
      <c r="G494" s="147"/>
      <c r="H494" s="1296">
        <v>15</v>
      </c>
      <c r="I494" s="635">
        <v>20</v>
      </c>
      <c r="J494" s="635">
        <v>24</v>
      </c>
      <c r="K494" s="635">
        <v>24</v>
      </c>
      <c r="L494" s="806">
        <v>6</v>
      </c>
      <c r="M494" s="340"/>
      <c r="N494" s="783">
        <f>SUM(H494:$L494)</f>
        <v>89</v>
      </c>
      <c r="O494" s="529">
        <f t="shared" si="63"/>
        <v>24</v>
      </c>
      <c r="P494" s="336" t="str">
        <f t="shared" si="65"/>
        <v>NO</v>
      </c>
      <c r="Q494" s="674">
        <f t="shared" si="66"/>
      </c>
      <c r="S494" s="666" t="str">
        <f t="shared" si="60"/>
        <v> </v>
      </c>
    </row>
    <row r="495" spans="2:19" ht="15" customHeight="1">
      <c r="B495" s="945" t="s">
        <v>117</v>
      </c>
      <c r="C495" s="270">
        <v>1233</v>
      </c>
      <c r="D495" s="77" t="s">
        <v>234</v>
      </c>
      <c r="E495" s="85" t="s">
        <v>45</v>
      </c>
      <c r="F495" s="400" t="s">
        <v>6</v>
      </c>
      <c r="G495" s="147"/>
      <c r="H495" s="1296">
        <v>5</v>
      </c>
      <c r="I495" s="635">
        <v>15</v>
      </c>
      <c r="J495" s="635">
        <v>44</v>
      </c>
      <c r="K495" s="635">
        <v>18</v>
      </c>
      <c r="L495" s="806">
        <v>6</v>
      </c>
      <c r="M495" s="340"/>
      <c r="N495" s="783">
        <f>SUM(H495:$L495)</f>
        <v>88</v>
      </c>
      <c r="O495" s="529">
        <f>(H495/5)+(I495/5)+(J495/4)+(K495/3)+(L495/2)+M495</f>
        <v>24</v>
      </c>
      <c r="P495" s="336" t="str">
        <f>IF(N495&gt;102,"Yes","NO")</f>
        <v>NO</v>
      </c>
      <c r="Q495" s="674">
        <f>IF(P495="yes","G","")</f>
      </c>
      <c r="S495" s="666" t="str">
        <f>IF(N495=0," ",IF(O495&lt;&gt;24,"ERROR!"," "))</f>
        <v> </v>
      </c>
    </row>
    <row r="496" spans="2:19" ht="15" customHeight="1">
      <c r="B496" s="945" t="s">
        <v>117</v>
      </c>
      <c r="C496" s="270">
        <v>1277</v>
      </c>
      <c r="D496" s="77" t="s">
        <v>255</v>
      </c>
      <c r="E496" s="85" t="s">
        <v>45</v>
      </c>
      <c r="F496" s="400" t="s">
        <v>6</v>
      </c>
      <c r="G496" s="147"/>
      <c r="H496" s="1296">
        <v>25</v>
      </c>
      <c r="I496" s="635">
        <v>10</v>
      </c>
      <c r="J496" s="635">
        <v>8</v>
      </c>
      <c r="K496" s="635">
        <v>33</v>
      </c>
      <c r="L496" s="806">
        <v>8</v>
      </c>
      <c r="M496" s="340"/>
      <c r="N496" s="783">
        <f>SUM(H496:$L496)</f>
        <v>84</v>
      </c>
      <c r="O496" s="529">
        <f t="shared" si="63"/>
        <v>24</v>
      </c>
      <c r="P496" s="336" t="str">
        <f t="shared" si="65"/>
        <v>NO</v>
      </c>
      <c r="Q496" s="674">
        <f t="shared" si="66"/>
      </c>
      <c r="S496" s="666" t="str">
        <f t="shared" si="60"/>
        <v> </v>
      </c>
    </row>
    <row r="497" spans="2:19" ht="15" customHeight="1">
      <c r="B497" s="945" t="s">
        <v>117</v>
      </c>
      <c r="C497" s="270">
        <v>248</v>
      </c>
      <c r="D497" s="77" t="s">
        <v>277</v>
      </c>
      <c r="E497" s="85" t="s">
        <v>46</v>
      </c>
      <c r="F497" s="400" t="s">
        <v>6</v>
      </c>
      <c r="G497" s="147"/>
      <c r="H497" s="1296">
        <v>10</v>
      </c>
      <c r="I497" s="635">
        <v>15</v>
      </c>
      <c r="J497" s="635">
        <v>16</v>
      </c>
      <c r="K497" s="635">
        <v>36</v>
      </c>
      <c r="L497" s="806">
        <v>6</v>
      </c>
      <c r="M497" s="340"/>
      <c r="N497" s="783">
        <f>SUM(H497:$L497)</f>
        <v>83</v>
      </c>
      <c r="O497" s="529">
        <f t="shared" si="63"/>
        <v>24</v>
      </c>
      <c r="P497" s="336" t="str">
        <f t="shared" si="65"/>
        <v>NO</v>
      </c>
      <c r="Q497" s="674">
        <f t="shared" si="66"/>
      </c>
      <c r="S497" s="666" t="str">
        <f t="shared" si="60"/>
        <v> </v>
      </c>
    </row>
    <row r="498" spans="2:19" ht="15" customHeight="1">
      <c r="B498" s="945" t="s">
        <v>117</v>
      </c>
      <c r="C498" s="694">
        <v>1291</v>
      </c>
      <c r="D498" s="714" t="s">
        <v>83</v>
      </c>
      <c r="E498" s="85" t="s">
        <v>43</v>
      </c>
      <c r="F498" s="400" t="s">
        <v>6</v>
      </c>
      <c r="G498" s="147"/>
      <c r="H498" s="1296">
        <v>15</v>
      </c>
      <c r="I498" s="635">
        <v>5</v>
      </c>
      <c r="J498" s="635">
        <v>24</v>
      </c>
      <c r="K498" s="635">
        <v>24</v>
      </c>
      <c r="L498" s="806">
        <v>12</v>
      </c>
      <c r="M498" s="340"/>
      <c r="N498" s="783">
        <f>SUM(H498:$L498)</f>
        <v>80</v>
      </c>
      <c r="O498" s="529">
        <f t="shared" si="63"/>
        <v>24</v>
      </c>
      <c r="P498" s="336" t="str">
        <f t="shared" si="65"/>
        <v>NO</v>
      </c>
      <c r="Q498" s="674">
        <f t="shared" si="66"/>
      </c>
      <c r="S498" s="666" t="str">
        <f t="shared" si="60"/>
        <v> </v>
      </c>
    </row>
    <row r="499" spans="2:19" ht="15" customHeight="1">
      <c r="B499" s="945" t="s">
        <v>117</v>
      </c>
      <c r="C499" s="270">
        <v>709</v>
      </c>
      <c r="D499" s="77" t="s">
        <v>288</v>
      </c>
      <c r="E499" s="85" t="s">
        <v>46</v>
      </c>
      <c r="F499" s="400" t="s">
        <v>6</v>
      </c>
      <c r="G499" s="147"/>
      <c r="H499" s="1296">
        <v>0</v>
      </c>
      <c r="I499" s="635">
        <v>0</v>
      </c>
      <c r="J499" s="635">
        <v>48</v>
      </c>
      <c r="K499" s="635">
        <v>21</v>
      </c>
      <c r="L499" s="806">
        <v>10</v>
      </c>
      <c r="M499" s="340"/>
      <c r="N499" s="783">
        <f>SUM(H499:$L499)</f>
        <v>79</v>
      </c>
      <c r="O499" s="529">
        <f>(H499/5)+(I499/5)+(J499/4)+(K499/3)+(L499/2)+M499</f>
        <v>24</v>
      </c>
      <c r="P499" s="336" t="str">
        <f>IF(N499&gt;102,"Yes","NO")</f>
        <v>NO</v>
      </c>
      <c r="Q499" s="674">
        <f>IF(P499="yes","G","")</f>
      </c>
      <c r="S499" s="666" t="str">
        <f>IF(N499=0," ",IF(O499&lt;&gt;24,"ERROR!"," "))</f>
        <v> </v>
      </c>
    </row>
    <row r="500" spans="2:19" ht="15" customHeight="1">
      <c r="B500" s="945" t="s">
        <v>117</v>
      </c>
      <c r="C500" s="275">
        <v>1628</v>
      </c>
      <c r="D500" s="699" t="s">
        <v>200</v>
      </c>
      <c r="E500" s="85" t="s">
        <v>60</v>
      </c>
      <c r="F500" s="400" t="s">
        <v>6</v>
      </c>
      <c r="G500" s="147"/>
      <c r="H500" s="1296">
        <v>10</v>
      </c>
      <c r="I500" s="635">
        <v>5</v>
      </c>
      <c r="J500" s="635">
        <v>28</v>
      </c>
      <c r="K500" s="635">
        <v>24</v>
      </c>
      <c r="L500" s="806">
        <v>12</v>
      </c>
      <c r="M500" s="340"/>
      <c r="N500" s="783">
        <f>SUM(H500:$L500)</f>
        <v>79</v>
      </c>
      <c r="O500" s="529">
        <f t="shared" si="63"/>
        <v>24</v>
      </c>
      <c r="P500" s="336" t="str">
        <f t="shared" si="65"/>
        <v>NO</v>
      </c>
      <c r="Q500" s="674">
        <f t="shared" si="66"/>
      </c>
      <c r="S500" s="666" t="str">
        <f t="shared" si="60"/>
        <v> </v>
      </c>
    </row>
    <row r="501" spans="2:19" ht="15" customHeight="1">
      <c r="B501" s="945" t="s">
        <v>117</v>
      </c>
      <c r="C501" s="270">
        <v>1264</v>
      </c>
      <c r="D501" s="77" t="s">
        <v>303</v>
      </c>
      <c r="E501" s="85" t="s">
        <v>43</v>
      </c>
      <c r="F501" s="400" t="s">
        <v>6</v>
      </c>
      <c r="G501" s="147"/>
      <c r="H501" s="1296">
        <v>0</v>
      </c>
      <c r="I501" s="635">
        <v>5</v>
      </c>
      <c r="J501" s="635">
        <v>24</v>
      </c>
      <c r="K501" s="635">
        <v>39</v>
      </c>
      <c r="L501" s="806">
        <v>8</v>
      </c>
      <c r="M501" s="340"/>
      <c r="N501" s="783">
        <f>SUM(H501:$L501)</f>
        <v>76</v>
      </c>
      <c r="O501" s="529">
        <f t="shared" si="63"/>
        <v>24</v>
      </c>
      <c r="P501" s="336" t="str">
        <f t="shared" si="65"/>
        <v>NO</v>
      </c>
      <c r="Q501" s="674">
        <f>IF(P501="yes","G","")</f>
      </c>
      <c r="S501" s="666" t="str">
        <f t="shared" si="60"/>
        <v> </v>
      </c>
    </row>
    <row r="502" spans="2:19" ht="15" customHeight="1">
      <c r="B502" s="945" t="s">
        <v>117</v>
      </c>
      <c r="C502" s="275">
        <v>1300</v>
      </c>
      <c r="D502" s="697" t="s">
        <v>280</v>
      </c>
      <c r="E502" s="719" t="s">
        <v>43</v>
      </c>
      <c r="F502" s="402" t="s">
        <v>6</v>
      </c>
      <c r="G502" s="150"/>
      <c r="H502" s="1296">
        <v>10</v>
      </c>
      <c r="I502" s="635">
        <v>0</v>
      </c>
      <c r="J502" s="635">
        <v>16</v>
      </c>
      <c r="K502" s="635">
        <v>33</v>
      </c>
      <c r="L502" s="806">
        <v>14</v>
      </c>
      <c r="M502" s="340"/>
      <c r="N502" s="783">
        <f>SUM(H502:$L502)</f>
        <v>73</v>
      </c>
      <c r="O502" s="522">
        <f t="shared" si="63"/>
        <v>24</v>
      </c>
      <c r="P502" s="336" t="str">
        <f t="shared" si="65"/>
        <v>NO</v>
      </c>
      <c r="Q502" s="674">
        <f>IF(P502="yes","G","")</f>
      </c>
      <c r="S502" s="666" t="str">
        <f t="shared" si="60"/>
        <v> </v>
      </c>
    </row>
    <row r="503" spans="2:19" ht="15" customHeight="1">
      <c r="B503" s="945" t="s">
        <v>117</v>
      </c>
      <c r="C503" s="276">
        <v>638</v>
      </c>
      <c r="D503" s="1237" t="s">
        <v>168</v>
      </c>
      <c r="E503" s="85" t="s">
        <v>51</v>
      </c>
      <c r="F503" s="402" t="s">
        <v>6</v>
      </c>
      <c r="G503" s="150"/>
      <c r="H503" s="311">
        <v>5</v>
      </c>
      <c r="I503" s="297">
        <v>0</v>
      </c>
      <c r="J503" s="297">
        <v>24</v>
      </c>
      <c r="K503" s="297">
        <v>30</v>
      </c>
      <c r="L503" s="312">
        <v>14</v>
      </c>
      <c r="M503" s="340"/>
      <c r="N503" s="783">
        <f>SUM(H503:$L503)</f>
        <v>73</v>
      </c>
      <c r="O503" s="522">
        <f aca="true" t="shared" si="67" ref="O503:O512">(H503/5)+(I503/5)+(J503/4)+(K503/3)+(L503/2)+M503</f>
        <v>24</v>
      </c>
      <c r="P503" s="336" t="str">
        <f t="shared" si="65"/>
        <v>NO</v>
      </c>
      <c r="Q503" s="674">
        <f aca="true" t="shared" si="68" ref="Q503:Q510">IF(P503="yes","G","")</f>
      </c>
      <c r="S503" s="666" t="str">
        <f t="shared" si="60"/>
        <v> </v>
      </c>
    </row>
    <row r="504" spans="2:19" ht="15" customHeight="1">
      <c r="B504" s="945" t="s">
        <v>117</v>
      </c>
      <c r="C504" s="276">
        <v>90</v>
      </c>
      <c r="D504" s="1237" t="s">
        <v>413</v>
      </c>
      <c r="E504" s="85" t="s">
        <v>44</v>
      </c>
      <c r="F504" s="402" t="s">
        <v>6</v>
      </c>
      <c r="G504" s="150"/>
      <c r="H504" s="1296">
        <v>0</v>
      </c>
      <c r="I504" s="635">
        <v>10</v>
      </c>
      <c r="J504" s="635">
        <v>24</v>
      </c>
      <c r="K504" s="635">
        <v>15</v>
      </c>
      <c r="L504" s="806">
        <v>22</v>
      </c>
      <c r="M504" s="340"/>
      <c r="N504" s="783">
        <f>SUM(H504:$L504)</f>
        <v>71</v>
      </c>
      <c r="O504" s="522">
        <f>(H504/5)+(I504/5)+(J504/4)+(K504/3)+(L504/2)+M504</f>
        <v>24</v>
      </c>
      <c r="P504" s="336" t="str">
        <f>IF(N504&gt;102,"Yes","NO")</f>
        <v>NO</v>
      </c>
      <c r="Q504" s="674">
        <f>IF(P504="yes","G","")</f>
      </c>
      <c r="S504" s="666" t="str">
        <f>IF(N504=0," ",IF(O504&lt;&gt;24,"ERROR!"," "))</f>
        <v> </v>
      </c>
    </row>
    <row r="505" spans="2:19" ht="15" customHeight="1">
      <c r="B505" s="945" t="s">
        <v>117</v>
      </c>
      <c r="C505" s="276">
        <v>42</v>
      </c>
      <c r="D505" s="1237" t="s">
        <v>434</v>
      </c>
      <c r="E505" s="85" t="s">
        <v>44</v>
      </c>
      <c r="F505" s="402" t="s">
        <v>6</v>
      </c>
      <c r="G505" s="150"/>
      <c r="H505" s="1296">
        <v>5</v>
      </c>
      <c r="I505" s="635">
        <v>0</v>
      </c>
      <c r="J505" s="635">
        <v>0</v>
      </c>
      <c r="K505" s="635">
        <v>48</v>
      </c>
      <c r="L505" s="806">
        <v>14</v>
      </c>
      <c r="M505" s="340"/>
      <c r="N505" s="783">
        <f>SUM(H505:$L505)</f>
        <v>67</v>
      </c>
      <c r="O505" s="522">
        <f>(H505/5)+(I505/5)+(J505/4)+(K505/3)+(L505/2)+M505</f>
        <v>24</v>
      </c>
      <c r="P505" s="336" t="str">
        <f>IF(N505&gt;102,"Yes","NO")</f>
        <v>NO</v>
      </c>
      <c r="Q505" s="674">
        <f>IF(P505="yes","G","")</f>
      </c>
      <c r="S505" s="666" t="str">
        <f>IF(N505=0," ",IF(O505&lt;&gt;24,"ERROR!"," "))</f>
        <v> </v>
      </c>
    </row>
    <row r="506" spans="2:19" ht="15" customHeight="1">
      <c r="B506" s="945" t="s">
        <v>117</v>
      </c>
      <c r="C506" s="270">
        <v>1577</v>
      </c>
      <c r="D506" s="1228" t="s">
        <v>435</v>
      </c>
      <c r="E506" s="150" t="s">
        <v>42</v>
      </c>
      <c r="F506" s="402" t="s">
        <v>6</v>
      </c>
      <c r="G506" s="150"/>
      <c r="H506" s="1296">
        <v>5</v>
      </c>
      <c r="I506" s="635">
        <v>0</v>
      </c>
      <c r="J506" s="635">
        <v>8</v>
      </c>
      <c r="K506" s="635">
        <v>36</v>
      </c>
      <c r="L506" s="806">
        <v>16</v>
      </c>
      <c r="M506" s="340">
        <v>1</v>
      </c>
      <c r="N506" s="783">
        <f>SUM(H506:$L506)</f>
        <v>65</v>
      </c>
      <c r="O506" s="522">
        <f t="shared" si="67"/>
        <v>24</v>
      </c>
      <c r="P506" s="336" t="str">
        <f t="shared" si="65"/>
        <v>NO</v>
      </c>
      <c r="Q506" s="674">
        <f t="shared" si="68"/>
      </c>
      <c r="S506" s="666" t="str">
        <f t="shared" si="60"/>
        <v> </v>
      </c>
    </row>
    <row r="507" spans="2:19" ht="15" customHeight="1">
      <c r="B507" s="945" t="s">
        <v>117</v>
      </c>
      <c r="C507" s="278">
        <v>1060</v>
      </c>
      <c r="D507" s="1237" t="s">
        <v>105</v>
      </c>
      <c r="E507" s="168" t="s">
        <v>43</v>
      </c>
      <c r="F507" s="402" t="s">
        <v>6</v>
      </c>
      <c r="G507" s="150"/>
      <c r="H507" s="1296">
        <v>0</v>
      </c>
      <c r="I507" s="635">
        <v>10</v>
      </c>
      <c r="J507" s="635">
        <v>8</v>
      </c>
      <c r="K507" s="635">
        <v>21</v>
      </c>
      <c r="L507" s="806">
        <v>24</v>
      </c>
      <c r="M507" s="340">
        <v>1</v>
      </c>
      <c r="N507" s="783">
        <f>SUM(H507:$L507)</f>
        <v>63</v>
      </c>
      <c r="O507" s="522">
        <f t="shared" si="67"/>
        <v>24</v>
      </c>
      <c r="P507" s="336" t="str">
        <f t="shared" si="65"/>
        <v>NO</v>
      </c>
      <c r="Q507" s="674">
        <f t="shared" si="68"/>
      </c>
      <c r="S507" s="666" t="str">
        <f t="shared" si="60"/>
        <v> </v>
      </c>
    </row>
    <row r="508" spans="2:19" ht="15" customHeight="1" hidden="1">
      <c r="B508" s="945" t="s">
        <v>117</v>
      </c>
      <c r="C508" s="278">
        <v>815</v>
      </c>
      <c r="D508" s="1237" t="s">
        <v>367</v>
      </c>
      <c r="E508" s="168" t="s">
        <v>45</v>
      </c>
      <c r="F508" s="402" t="s">
        <v>6</v>
      </c>
      <c r="G508" s="150"/>
      <c r="H508" s="1296"/>
      <c r="I508" s="635"/>
      <c r="J508" s="635"/>
      <c r="K508" s="635"/>
      <c r="L508" s="806"/>
      <c r="M508" s="340"/>
      <c r="N508" s="783">
        <f>SUM(H508:$L508)</f>
        <v>0</v>
      </c>
      <c r="O508" s="522">
        <f>(H508/5)+(I508/5)+(J508/4)+(K508/3)+(L508/2)+M508</f>
        <v>0</v>
      </c>
      <c r="P508" s="336" t="str">
        <f>IF(N508&gt;102,"Yes","NO")</f>
        <v>NO</v>
      </c>
      <c r="Q508" s="674">
        <f>IF(P508="yes","G","")</f>
      </c>
      <c r="S508" s="666" t="str">
        <f>IF(N508=0," ",IF(O508&lt;&gt;24,"ERROR!"," "))</f>
        <v> </v>
      </c>
    </row>
    <row r="509" spans="2:19" ht="15" customHeight="1" hidden="1">
      <c r="B509" s="945" t="s">
        <v>117</v>
      </c>
      <c r="C509" s="270">
        <v>1118</v>
      </c>
      <c r="D509" s="1237" t="s">
        <v>362</v>
      </c>
      <c r="E509" s="148" t="s">
        <v>50</v>
      </c>
      <c r="F509" s="402" t="s">
        <v>6</v>
      </c>
      <c r="G509" s="150"/>
      <c r="H509" s="1296"/>
      <c r="I509" s="635"/>
      <c r="J509" s="635"/>
      <c r="K509" s="635"/>
      <c r="L509" s="806"/>
      <c r="M509" s="340"/>
      <c r="N509" s="783">
        <f>SUM(H509:$L509)</f>
        <v>0</v>
      </c>
      <c r="O509" s="522">
        <f t="shared" si="67"/>
        <v>0</v>
      </c>
      <c r="P509" s="336" t="str">
        <f t="shared" si="65"/>
        <v>NO</v>
      </c>
      <c r="Q509" s="674">
        <f t="shared" si="68"/>
      </c>
      <c r="S509" s="666" t="str">
        <f t="shared" si="60"/>
        <v> </v>
      </c>
    </row>
    <row r="510" spans="2:19" ht="15" customHeight="1" thickBot="1">
      <c r="B510" s="945" t="s">
        <v>117</v>
      </c>
      <c r="C510" s="273">
        <v>1281</v>
      </c>
      <c r="D510" s="1234" t="s">
        <v>88</v>
      </c>
      <c r="E510" s="151" t="s">
        <v>43</v>
      </c>
      <c r="F510" s="403" t="s">
        <v>6</v>
      </c>
      <c r="G510" s="166"/>
      <c r="H510" s="1594">
        <v>15</v>
      </c>
      <c r="I510" s="620">
        <v>45</v>
      </c>
      <c r="J510" s="620">
        <v>20</v>
      </c>
      <c r="K510" s="620">
        <v>15</v>
      </c>
      <c r="L510" s="808">
        <v>4</v>
      </c>
      <c r="M510" s="795"/>
      <c r="N510" s="780">
        <f>SUM(H510:$L510)</f>
        <v>99</v>
      </c>
      <c r="O510" s="1624">
        <f t="shared" si="67"/>
        <v>24</v>
      </c>
      <c r="P510" s="338" t="str">
        <f t="shared" si="65"/>
        <v>NO</v>
      </c>
      <c r="Q510" s="674">
        <f t="shared" si="68"/>
      </c>
      <c r="S510" s="666" t="str">
        <f t="shared" si="60"/>
        <v> </v>
      </c>
    </row>
    <row r="511" spans="2:19" ht="15.75" hidden="1">
      <c r="B511" s="945" t="s">
        <v>117</v>
      </c>
      <c r="C511" s="278">
        <v>1873</v>
      </c>
      <c r="D511" s="76" t="s">
        <v>169</v>
      </c>
      <c r="E511" s="167" t="s">
        <v>43</v>
      </c>
      <c r="F511" s="390" t="s">
        <v>6</v>
      </c>
      <c r="G511" s="167"/>
      <c r="H511" s="1593"/>
      <c r="I511" s="810"/>
      <c r="J511" s="810"/>
      <c r="K511" s="810"/>
      <c r="L511" s="811"/>
      <c r="M511" s="352"/>
      <c r="N511" s="778">
        <f>SUM(H511:$L511)</f>
        <v>0</v>
      </c>
      <c r="O511" s="1623">
        <f t="shared" si="67"/>
        <v>0</v>
      </c>
      <c r="P511" s="1102" t="str">
        <f>IF(N511&gt;102,"Yes","NO")</f>
        <v>NO</v>
      </c>
      <c r="Q511" s="1553">
        <f>IF(P511="yes","G","")</f>
      </c>
      <c r="S511" s="666" t="str">
        <f>IF(N511=0," ",IF(O511&lt;&gt;24,"ERROR!"," "))</f>
        <v> </v>
      </c>
    </row>
    <row r="512" spans="2:19" ht="16.5" hidden="1" thickBot="1">
      <c r="B512" s="945" t="s">
        <v>117</v>
      </c>
      <c r="C512" s="273">
        <v>2138</v>
      </c>
      <c r="D512" s="1234" t="s">
        <v>257</v>
      </c>
      <c r="E512" s="166" t="s">
        <v>46</v>
      </c>
      <c r="F512" s="388" t="s">
        <v>6</v>
      </c>
      <c r="G512" s="166"/>
      <c r="H512" s="1594"/>
      <c r="I512" s="620"/>
      <c r="J512" s="620"/>
      <c r="K512" s="620"/>
      <c r="L512" s="808"/>
      <c r="M512" s="795"/>
      <c r="N512" s="780">
        <f>SUM(H512:$L512)</f>
        <v>0</v>
      </c>
      <c r="O512" s="639">
        <f t="shared" si="67"/>
        <v>0</v>
      </c>
      <c r="P512" s="338" t="str">
        <f>IF(N512&gt;102,"Yes","NO")</f>
        <v>NO</v>
      </c>
      <c r="Q512" s="672">
        <f>IF(P512="yes","G","")</f>
      </c>
      <c r="S512" s="666" t="str">
        <f>IF(N512=0," ",IF(O512&lt;&gt;24,"ERROR!"," "))</f>
        <v> </v>
      </c>
    </row>
    <row r="513" spans="2:19" ht="15.75">
      <c r="B513" s="255" t="s">
        <v>117</v>
      </c>
      <c r="C513" s="275">
        <v>1770</v>
      </c>
      <c r="D513" s="697" t="s">
        <v>393</v>
      </c>
      <c r="E513" s="713" t="s">
        <v>43</v>
      </c>
      <c r="F513" s="397" t="s">
        <v>7</v>
      </c>
      <c r="G513" s="148"/>
      <c r="H513" s="634">
        <v>15</v>
      </c>
      <c r="I513" s="635">
        <v>10</v>
      </c>
      <c r="J513" s="635">
        <v>52</v>
      </c>
      <c r="K513" s="635">
        <v>15</v>
      </c>
      <c r="L513" s="806">
        <v>2</v>
      </c>
      <c r="M513" s="340"/>
      <c r="N513" s="783">
        <f>SUM(H513:$L513)</f>
        <v>94</v>
      </c>
      <c r="O513" s="520">
        <f aca="true" t="shared" si="69" ref="O513:O545">(H513/5)+(I513/5)+(J513/4)+(K513/3)+(L513/2)+M513</f>
        <v>24</v>
      </c>
      <c r="P513" s="1195" t="str">
        <f aca="true" t="shared" si="70" ref="P513:P541">IF(N513&gt;84,"Yes","NO")</f>
        <v>Yes</v>
      </c>
      <c r="Q513" s="1196" t="str">
        <f>IF(P513="yes","S","")</f>
        <v>S</v>
      </c>
      <c r="S513" s="666" t="str">
        <f t="shared" si="60"/>
        <v> </v>
      </c>
    </row>
    <row r="514" spans="2:19" ht="15.75">
      <c r="B514" s="945" t="s">
        <v>117</v>
      </c>
      <c r="C514" s="270">
        <v>6045</v>
      </c>
      <c r="D514" s="77" t="s">
        <v>317</v>
      </c>
      <c r="E514" s="85" t="s">
        <v>56</v>
      </c>
      <c r="F514" s="400" t="s">
        <v>7</v>
      </c>
      <c r="G514" s="77"/>
      <c r="H514" s="634">
        <v>25</v>
      </c>
      <c r="I514" s="635">
        <v>5</v>
      </c>
      <c r="J514" s="635">
        <v>40</v>
      </c>
      <c r="K514" s="635">
        <v>18</v>
      </c>
      <c r="L514" s="806">
        <v>4</v>
      </c>
      <c r="M514" s="340"/>
      <c r="N514" s="783">
        <f>SUM(H514:$L514)</f>
        <v>92</v>
      </c>
      <c r="O514" s="526">
        <f>(H514/5)+(I514/5)+(J514/4)+(K514/3)+(L514/2)+M514</f>
        <v>24</v>
      </c>
      <c r="P514" s="1195" t="str">
        <f>IF(N514&gt;84,"Yes","NO")</f>
        <v>Yes</v>
      </c>
      <c r="Q514" s="1196" t="str">
        <f>IF(P514="yes","S","")</f>
        <v>S</v>
      </c>
      <c r="S514" s="666" t="str">
        <f>IF(N514=0," ",IF(O514&lt;&gt;24,"ERROR!"," "))</f>
        <v> </v>
      </c>
    </row>
    <row r="515" spans="2:19" ht="15.75">
      <c r="B515" s="255" t="s">
        <v>117</v>
      </c>
      <c r="C515" s="275">
        <v>6044</v>
      </c>
      <c r="D515" s="697" t="s">
        <v>316</v>
      </c>
      <c r="E515" s="150" t="s">
        <v>56</v>
      </c>
      <c r="F515" s="396" t="s">
        <v>7</v>
      </c>
      <c r="G515" s="148"/>
      <c r="H515" s="634">
        <v>10</v>
      </c>
      <c r="I515" s="635">
        <v>20</v>
      </c>
      <c r="J515" s="635">
        <v>28</v>
      </c>
      <c r="K515" s="635">
        <v>24</v>
      </c>
      <c r="L515" s="806">
        <v>6</v>
      </c>
      <c r="M515" s="340"/>
      <c r="N515" s="783">
        <f>SUM(H515:$L515)</f>
        <v>88</v>
      </c>
      <c r="O515" s="520">
        <f>(H515/5)+(I515/5)+(J515/4)+(K515/3)+(L515/2)+M515</f>
        <v>24</v>
      </c>
      <c r="P515" s="1195" t="str">
        <f>IF(N515&gt;84,"Yes","NO")</f>
        <v>Yes</v>
      </c>
      <c r="Q515" s="1196" t="str">
        <f>IF(P515="yes","S","")</f>
        <v>S</v>
      </c>
      <c r="S515" s="666" t="str">
        <f>IF(N515=0," ",IF(O515&lt;&gt;24,"ERROR!"," "))</f>
        <v> </v>
      </c>
    </row>
    <row r="516" spans="2:19" ht="15.75">
      <c r="B516" s="945" t="s">
        <v>117</v>
      </c>
      <c r="C516" s="275">
        <v>2141</v>
      </c>
      <c r="D516" s="697" t="s">
        <v>409</v>
      </c>
      <c r="E516" s="698" t="s">
        <v>46</v>
      </c>
      <c r="F516" s="397" t="s">
        <v>7</v>
      </c>
      <c r="G516" s="148"/>
      <c r="H516" s="634">
        <v>10</v>
      </c>
      <c r="I516" s="635">
        <v>20</v>
      </c>
      <c r="J516" s="635">
        <v>20</v>
      </c>
      <c r="K516" s="635">
        <v>36</v>
      </c>
      <c r="L516" s="806">
        <v>2</v>
      </c>
      <c r="M516" s="340"/>
      <c r="N516" s="783">
        <f>SUM(H516:$L516)</f>
        <v>88</v>
      </c>
      <c r="O516" s="520">
        <f t="shared" si="69"/>
        <v>24</v>
      </c>
      <c r="P516" s="1195" t="str">
        <f t="shared" si="70"/>
        <v>Yes</v>
      </c>
      <c r="Q516" s="1196" t="str">
        <f>IF(P516="yes","S","")</f>
        <v>S</v>
      </c>
      <c r="S516" s="666" t="str">
        <f>IF(N516=0," ",IF(O516&lt;&gt;24,"ERROR!"," "))</f>
        <v> </v>
      </c>
    </row>
    <row r="517" spans="2:19" ht="15.75">
      <c r="B517" s="945" t="s">
        <v>117</v>
      </c>
      <c r="C517" s="694">
        <v>1799</v>
      </c>
      <c r="D517" s="695" t="s">
        <v>384</v>
      </c>
      <c r="E517" s="698" t="s">
        <v>60</v>
      </c>
      <c r="F517" s="397" t="s">
        <v>7</v>
      </c>
      <c r="G517" s="148"/>
      <c r="H517" s="634">
        <v>10</v>
      </c>
      <c r="I517" s="635">
        <v>20</v>
      </c>
      <c r="J517" s="635">
        <v>24</v>
      </c>
      <c r="K517" s="635">
        <v>24</v>
      </c>
      <c r="L517" s="806">
        <v>8</v>
      </c>
      <c r="M517" s="340"/>
      <c r="N517" s="783">
        <f>SUM(H517:$L517)</f>
        <v>86</v>
      </c>
      <c r="O517" s="520">
        <f t="shared" si="69"/>
        <v>24</v>
      </c>
      <c r="P517" s="1195" t="str">
        <f>IF(N517&gt;84,"Yes","NO")</f>
        <v>Yes</v>
      </c>
      <c r="Q517" s="1196" t="str">
        <f>IF(P517="yes","S","")</f>
        <v>S</v>
      </c>
      <c r="S517" s="666" t="str">
        <f>IF(N517=0," ",IF(O517&lt;&gt;24,"ERROR!"," "))</f>
        <v> </v>
      </c>
    </row>
    <row r="518" spans="2:19" ht="15.75">
      <c r="B518" s="945" t="s">
        <v>117</v>
      </c>
      <c r="C518" s="275">
        <v>1268</v>
      </c>
      <c r="D518" s="697" t="s">
        <v>195</v>
      </c>
      <c r="E518" s="150" t="s">
        <v>46</v>
      </c>
      <c r="F518" s="397" t="s">
        <v>7</v>
      </c>
      <c r="G518" s="148"/>
      <c r="H518" s="634">
        <v>10</v>
      </c>
      <c r="I518" s="635">
        <v>15</v>
      </c>
      <c r="J518" s="635">
        <v>28</v>
      </c>
      <c r="K518" s="635">
        <v>21</v>
      </c>
      <c r="L518" s="806">
        <v>10</v>
      </c>
      <c r="M518" s="340"/>
      <c r="N518" s="783">
        <f>SUM(H518:$L518)</f>
        <v>84</v>
      </c>
      <c r="O518" s="520">
        <f t="shared" si="69"/>
        <v>24</v>
      </c>
      <c r="P518" s="349" t="str">
        <f t="shared" si="70"/>
        <v>NO</v>
      </c>
      <c r="Q518" s="674">
        <f>IF(P518="yes","S","")</f>
      </c>
      <c r="S518" s="666" t="str">
        <f>IF(N518=0," ",IF(O518&lt;&gt;24,"ERROR!"," "))</f>
        <v> </v>
      </c>
    </row>
    <row r="519" spans="2:19" ht="15.75">
      <c r="B519" s="945" t="s">
        <v>117</v>
      </c>
      <c r="C519" s="275">
        <v>2786</v>
      </c>
      <c r="D519" s="697" t="s">
        <v>81</v>
      </c>
      <c r="E519" s="698" t="s">
        <v>51</v>
      </c>
      <c r="F519" s="396" t="s">
        <v>7</v>
      </c>
      <c r="G519" s="148"/>
      <c r="H519" s="634">
        <v>10</v>
      </c>
      <c r="I519" s="635">
        <v>5</v>
      </c>
      <c r="J519" s="635">
        <v>44</v>
      </c>
      <c r="K519" s="635">
        <v>15</v>
      </c>
      <c r="L519" s="806">
        <v>10</v>
      </c>
      <c r="M519" s="340"/>
      <c r="N519" s="783">
        <f>SUM(H519:$L519)</f>
        <v>84</v>
      </c>
      <c r="O519" s="520">
        <f t="shared" si="69"/>
        <v>24</v>
      </c>
      <c r="P519" s="349" t="str">
        <f t="shared" si="70"/>
        <v>NO</v>
      </c>
      <c r="Q519" s="674">
        <f aca="true" t="shared" si="71" ref="Q519:Q567">IF(P519="yes","S","")</f>
      </c>
      <c r="S519" s="666" t="str">
        <f t="shared" si="60"/>
        <v> </v>
      </c>
    </row>
    <row r="520" spans="2:19" ht="15.75">
      <c r="B520" s="945" t="s">
        <v>117</v>
      </c>
      <c r="C520" s="275">
        <v>1372</v>
      </c>
      <c r="D520" s="697" t="s">
        <v>91</v>
      </c>
      <c r="E520" s="698" t="s">
        <v>43</v>
      </c>
      <c r="F520" s="396" t="s">
        <v>7</v>
      </c>
      <c r="G520" s="148"/>
      <c r="H520" s="634">
        <v>0</v>
      </c>
      <c r="I520" s="635">
        <v>20</v>
      </c>
      <c r="J520" s="635">
        <v>28</v>
      </c>
      <c r="K520" s="635">
        <v>27</v>
      </c>
      <c r="L520" s="806">
        <v>8</v>
      </c>
      <c r="M520" s="340"/>
      <c r="N520" s="783">
        <f>SUM(H520:$L520)</f>
        <v>83</v>
      </c>
      <c r="O520" s="520">
        <f t="shared" si="69"/>
        <v>24</v>
      </c>
      <c r="P520" s="349" t="str">
        <f t="shared" si="70"/>
        <v>NO</v>
      </c>
      <c r="Q520" s="674">
        <f>IF(P520="yes","S","")</f>
      </c>
      <c r="S520" s="666" t="str">
        <f>IF(N520=0," ",IF(O520&lt;&gt;24,"ERROR!"," "))</f>
        <v> </v>
      </c>
    </row>
    <row r="521" spans="2:19" ht="15.75">
      <c r="B521" s="945" t="s">
        <v>117</v>
      </c>
      <c r="C521" s="694">
        <v>1325</v>
      </c>
      <c r="D521" s="695" t="s">
        <v>266</v>
      </c>
      <c r="E521" s="150" t="s">
        <v>46</v>
      </c>
      <c r="F521" s="397" t="s">
        <v>7</v>
      </c>
      <c r="G521" s="148"/>
      <c r="H521" s="634">
        <v>0</v>
      </c>
      <c r="I521" s="635">
        <v>20</v>
      </c>
      <c r="J521" s="635">
        <v>32</v>
      </c>
      <c r="K521" s="635">
        <v>21</v>
      </c>
      <c r="L521" s="806">
        <v>8</v>
      </c>
      <c r="M521" s="340">
        <v>1</v>
      </c>
      <c r="N521" s="783">
        <f>SUM(H521:$L521)</f>
        <v>81</v>
      </c>
      <c r="O521" s="520">
        <f t="shared" si="69"/>
        <v>24</v>
      </c>
      <c r="P521" s="349" t="str">
        <f t="shared" si="70"/>
        <v>NO</v>
      </c>
      <c r="Q521" s="674">
        <f t="shared" si="71"/>
      </c>
      <c r="S521" s="666" t="str">
        <f aca="true" t="shared" si="72" ref="S521:S567">IF(N521=0," ",IF(O521&lt;&gt;24,"ERROR!"," "))</f>
        <v> </v>
      </c>
    </row>
    <row r="522" spans="2:19" ht="15.75">
      <c r="B522" s="945" t="s">
        <v>117</v>
      </c>
      <c r="C522" s="275">
        <v>1473</v>
      </c>
      <c r="D522" s="697" t="s">
        <v>424</v>
      </c>
      <c r="E522" s="698" t="s">
        <v>51</v>
      </c>
      <c r="F522" s="397" t="s">
        <v>7</v>
      </c>
      <c r="G522" s="148"/>
      <c r="H522" s="634">
        <v>20</v>
      </c>
      <c r="I522" s="635">
        <v>15</v>
      </c>
      <c r="J522" s="635">
        <v>8</v>
      </c>
      <c r="K522" s="635">
        <v>33</v>
      </c>
      <c r="L522" s="806">
        <v>4</v>
      </c>
      <c r="M522" s="340">
        <v>2</v>
      </c>
      <c r="N522" s="783">
        <f>SUM(H522:$L522)</f>
        <v>80</v>
      </c>
      <c r="O522" s="520">
        <f t="shared" si="69"/>
        <v>24</v>
      </c>
      <c r="P522" s="349" t="str">
        <f t="shared" si="70"/>
        <v>NO</v>
      </c>
      <c r="Q522" s="674">
        <f>IF(P522="yes","S","")</f>
      </c>
      <c r="S522" s="666" t="str">
        <f>IF(N522=0," ",IF(O522&lt;&gt;24,"ERROR!"," "))</f>
        <v> </v>
      </c>
    </row>
    <row r="523" spans="2:19" ht="15.75">
      <c r="B523" s="945" t="s">
        <v>117</v>
      </c>
      <c r="C523" s="275">
        <v>1726</v>
      </c>
      <c r="D523" s="697" t="s">
        <v>259</v>
      </c>
      <c r="E523" s="698" t="s">
        <v>51</v>
      </c>
      <c r="F523" s="397" t="s">
        <v>7</v>
      </c>
      <c r="G523" s="148"/>
      <c r="H523" s="634">
        <v>10</v>
      </c>
      <c r="I523" s="635">
        <v>10</v>
      </c>
      <c r="J523" s="635">
        <v>28</v>
      </c>
      <c r="K523" s="635">
        <v>15</v>
      </c>
      <c r="L523" s="806">
        <v>16</v>
      </c>
      <c r="M523" s="340"/>
      <c r="N523" s="783">
        <f>SUM(H523:$L523)</f>
        <v>79</v>
      </c>
      <c r="O523" s="520">
        <f t="shared" si="69"/>
        <v>24</v>
      </c>
      <c r="P523" s="349" t="str">
        <f t="shared" si="70"/>
        <v>NO</v>
      </c>
      <c r="Q523" s="674">
        <f t="shared" si="71"/>
      </c>
      <c r="S523" s="666" t="str">
        <f t="shared" si="72"/>
        <v> </v>
      </c>
    </row>
    <row r="524" spans="2:19" ht="15.75">
      <c r="B524" s="945" t="s">
        <v>117</v>
      </c>
      <c r="C524" s="275">
        <v>1036</v>
      </c>
      <c r="D524" s="697" t="s">
        <v>372</v>
      </c>
      <c r="E524" s="698" t="s">
        <v>46</v>
      </c>
      <c r="F524" s="397" t="s">
        <v>7</v>
      </c>
      <c r="G524" s="148"/>
      <c r="H524" s="634">
        <v>0</v>
      </c>
      <c r="I524" s="635">
        <v>0</v>
      </c>
      <c r="J524" s="635">
        <v>36</v>
      </c>
      <c r="K524" s="635">
        <v>36</v>
      </c>
      <c r="L524" s="806">
        <v>6</v>
      </c>
      <c r="M524" s="340"/>
      <c r="N524" s="783">
        <f>SUM(H524:$L524)</f>
        <v>78</v>
      </c>
      <c r="O524" s="520">
        <f t="shared" si="69"/>
        <v>24</v>
      </c>
      <c r="P524" s="349" t="str">
        <f t="shared" si="70"/>
        <v>NO</v>
      </c>
      <c r="Q524" s="674">
        <f t="shared" si="71"/>
      </c>
      <c r="S524" s="666" t="str">
        <f t="shared" si="72"/>
        <v> </v>
      </c>
    </row>
    <row r="525" spans="2:19" ht="15.75">
      <c r="B525" s="945" t="s">
        <v>117</v>
      </c>
      <c r="C525" s="275">
        <v>1118</v>
      </c>
      <c r="D525" s="697" t="s">
        <v>362</v>
      </c>
      <c r="E525" s="698" t="s">
        <v>50</v>
      </c>
      <c r="F525" s="397" t="s">
        <v>7</v>
      </c>
      <c r="G525" s="148"/>
      <c r="H525" s="634">
        <v>10</v>
      </c>
      <c r="I525" s="635">
        <v>20</v>
      </c>
      <c r="J525" s="635">
        <v>16</v>
      </c>
      <c r="K525" s="635">
        <v>24</v>
      </c>
      <c r="L525" s="806">
        <v>8</v>
      </c>
      <c r="M525" s="340">
        <v>2</v>
      </c>
      <c r="N525" s="783">
        <f>SUM(H525:$L525)</f>
        <v>78</v>
      </c>
      <c r="O525" s="520">
        <f t="shared" si="69"/>
        <v>24</v>
      </c>
      <c r="P525" s="349" t="str">
        <f t="shared" si="70"/>
        <v>NO</v>
      </c>
      <c r="Q525" s="674">
        <f t="shared" si="71"/>
      </c>
      <c r="S525" s="666" t="str">
        <f t="shared" si="72"/>
        <v> </v>
      </c>
    </row>
    <row r="526" spans="2:19" ht="15.75">
      <c r="B526" s="945" t="s">
        <v>117</v>
      </c>
      <c r="C526" s="275">
        <v>1618</v>
      </c>
      <c r="D526" s="697" t="s">
        <v>196</v>
      </c>
      <c r="E526" s="150" t="s">
        <v>45</v>
      </c>
      <c r="F526" s="397" t="s">
        <v>7</v>
      </c>
      <c r="G526" s="148"/>
      <c r="H526" s="634">
        <v>0</v>
      </c>
      <c r="I526" s="635">
        <v>0</v>
      </c>
      <c r="J526" s="635">
        <v>44</v>
      </c>
      <c r="K526" s="635">
        <v>24</v>
      </c>
      <c r="L526" s="806">
        <v>10</v>
      </c>
      <c r="M526" s="340"/>
      <c r="N526" s="783">
        <f>SUM(H526:$L526)</f>
        <v>78</v>
      </c>
      <c r="O526" s="520">
        <f t="shared" si="69"/>
        <v>24</v>
      </c>
      <c r="P526" s="349" t="str">
        <f t="shared" si="70"/>
        <v>NO</v>
      </c>
      <c r="Q526" s="674">
        <f>IF(P526="yes","S","")</f>
      </c>
      <c r="S526" s="666" t="str">
        <f>IF(N526=0," ",IF(O526&lt;&gt;24,"ERROR!"," "))</f>
        <v> </v>
      </c>
    </row>
    <row r="527" spans="2:19" ht="15.75">
      <c r="B527" s="945" t="s">
        <v>117</v>
      </c>
      <c r="C527" s="275">
        <v>1051</v>
      </c>
      <c r="D527" s="697" t="s">
        <v>268</v>
      </c>
      <c r="E527" s="150" t="s">
        <v>46</v>
      </c>
      <c r="F527" s="397" t="s">
        <v>7</v>
      </c>
      <c r="G527" s="148"/>
      <c r="H527" s="634">
        <v>0</v>
      </c>
      <c r="I527" s="635">
        <v>25</v>
      </c>
      <c r="J527" s="635">
        <v>12</v>
      </c>
      <c r="K527" s="635">
        <v>21</v>
      </c>
      <c r="L527" s="806">
        <v>18</v>
      </c>
      <c r="M527" s="340"/>
      <c r="N527" s="783">
        <f>SUM(H527:$L527)</f>
        <v>76</v>
      </c>
      <c r="O527" s="520">
        <f t="shared" si="69"/>
        <v>24</v>
      </c>
      <c r="P527" s="349" t="str">
        <f t="shared" si="70"/>
        <v>NO</v>
      </c>
      <c r="Q527" s="674">
        <f t="shared" si="71"/>
      </c>
      <c r="S527" s="666" t="str">
        <f t="shared" si="72"/>
        <v> </v>
      </c>
    </row>
    <row r="528" spans="2:19" ht="15.75">
      <c r="B528" s="945" t="s">
        <v>117</v>
      </c>
      <c r="C528" s="694">
        <v>1784</v>
      </c>
      <c r="D528" s="695" t="s">
        <v>405</v>
      </c>
      <c r="E528" s="698" t="s">
        <v>60</v>
      </c>
      <c r="F528" s="397" t="s">
        <v>7</v>
      </c>
      <c r="G528" s="148"/>
      <c r="H528" s="634">
        <v>5</v>
      </c>
      <c r="I528" s="635">
        <v>5</v>
      </c>
      <c r="J528" s="635">
        <v>28</v>
      </c>
      <c r="K528" s="635">
        <v>30</v>
      </c>
      <c r="L528" s="806">
        <v>8</v>
      </c>
      <c r="M528" s="340">
        <v>1</v>
      </c>
      <c r="N528" s="783">
        <f>SUM(H528:$L528)</f>
        <v>76</v>
      </c>
      <c r="O528" s="520">
        <f t="shared" si="69"/>
        <v>24</v>
      </c>
      <c r="P528" s="349" t="str">
        <f t="shared" si="70"/>
        <v>NO</v>
      </c>
      <c r="Q528" s="674">
        <f t="shared" si="71"/>
      </c>
      <c r="S528" s="666" t="str">
        <f t="shared" si="72"/>
        <v> </v>
      </c>
    </row>
    <row r="529" spans="2:19" ht="15.75">
      <c r="B529" s="945"/>
      <c r="C529" s="275">
        <v>1326</v>
      </c>
      <c r="D529" s="697" t="s">
        <v>270</v>
      </c>
      <c r="E529" s="698" t="s">
        <v>46</v>
      </c>
      <c r="F529" s="397" t="s">
        <v>7</v>
      </c>
      <c r="G529" s="148"/>
      <c r="H529" s="634">
        <v>5</v>
      </c>
      <c r="I529" s="635">
        <v>5</v>
      </c>
      <c r="J529" s="635">
        <v>16</v>
      </c>
      <c r="K529" s="635">
        <v>33</v>
      </c>
      <c r="L529" s="806">
        <v>12</v>
      </c>
      <c r="M529" s="340">
        <v>1</v>
      </c>
      <c r="N529" s="783">
        <f>SUM(H529:$L529)</f>
        <v>71</v>
      </c>
      <c r="O529" s="520">
        <f t="shared" si="69"/>
        <v>24</v>
      </c>
      <c r="P529" s="349" t="str">
        <f t="shared" si="70"/>
        <v>NO</v>
      </c>
      <c r="Q529" s="674">
        <f>IF(P529="yes","S","")</f>
      </c>
      <c r="S529" s="666" t="str">
        <f>IF(N529=0," ",IF(O529&lt;&gt;24,"ERROR!"," "))</f>
        <v> </v>
      </c>
    </row>
    <row r="530" spans="2:19" ht="15.75">
      <c r="B530" s="945" t="s">
        <v>117</v>
      </c>
      <c r="C530" s="275">
        <v>1050</v>
      </c>
      <c r="D530" s="697" t="s">
        <v>364</v>
      </c>
      <c r="E530" s="698" t="s">
        <v>46</v>
      </c>
      <c r="F530" s="397" t="s">
        <v>7</v>
      </c>
      <c r="G530" s="148"/>
      <c r="H530" s="634">
        <v>0</v>
      </c>
      <c r="I530" s="635">
        <v>15</v>
      </c>
      <c r="J530" s="635">
        <v>16</v>
      </c>
      <c r="K530" s="635">
        <v>24</v>
      </c>
      <c r="L530" s="806">
        <v>16</v>
      </c>
      <c r="M530" s="340">
        <v>1</v>
      </c>
      <c r="N530" s="783">
        <f>SUM(H530:$L530)</f>
        <v>71</v>
      </c>
      <c r="O530" s="520">
        <f t="shared" si="69"/>
        <v>24</v>
      </c>
      <c r="P530" s="349" t="str">
        <f t="shared" si="70"/>
        <v>NO</v>
      </c>
      <c r="Q530" s="674">
        <f>IF(P530="yes","S","")</f>
      </c>
      <c r="S530" s="666" t="str">
        <f>IF(N530=0," ",IF(O530&lt;&gt;24,"ERROR!"," "))</f>
        <v> </v>
      </c>
    </row>
    <row r="531" spans="2:19" ht="15.75">
      <c r="B531" s="945" t="s">
        <v>117</v>
      </c>
      <c r="C531" s="275">
        <v>1143</v>
      </c>
      <c r="D531" s="697" t="s">
        <v>260</v>
      </c>
      <c r="E531" s="698" t="s">
        <v>46</v>
      </c>
      <c r="F531" s="397" t="s">
        <v>7</v>
      </c>
      <c r="G531" s="148"/>
      <c r="H531" s="634">
        <v>15</v>
      </c>
      <c r="I531" s="635">
        <v>15</v>
      </c>
      <c r="J531" s="635">
        <v>12</v>
      </c>
      <c r="K531" s="635">
        <v>9</v>
      </c>
      <c r="L531" s="806">
        <v>20</v>
      </c>
      <c r="M531" s="340">
        <v>2</v>
      </c>
      <c r="N531" s="783">
        <f>SUM(H531:$L531)</f>
        <v>71</v>
      </c>
      <c r="O531" s="520">
        <f t="shared" si="69"/>
        <v>24</v>
      </c>
      <c r="P531" s="349" t="str">
        <f t="shared" si="70"/>
        <v>NO</v>
      </c>
      <c r="Q531" s="674">
        <f>IF(P531="yes","S","")</f>
      </c>
      <c r="S531" s="666" t="str">
        <f>IF(N531=0," ",IF(O531&lt;&gt;24,"ERROR!"," "))</f>
        <v> </v>
      </c>
    </row>
    <row r="532" spans="2:19" ht="15.75">
      <c r="B532" s="945" t="s">
        <v>117</v>
      </c>
      <c r="C532" s="275">
        <v>2105</v>
      </c>
      <c r="D532" s="697" t="s">
        <v>235</v>
      </c>
      <c r="E532" s="150" t="s">
        <v>45</v>
      </c>
      <c r="F532" s="397" t="s">
        <v>7</v>
      </c>
      <c r="G532" s="148"/>
      <c r="H532" s="634">
        <v>5</v>
      </c>
      <c r="I532" s="635">
        <v>0</v>
      </c>
      <c r="J532" s="635">
        <v>24</v>
      </c>
      <c r="K532" s="635">
        <v>21</v>
      </c>
      <c r="L532" s="806">
        <v>16</v>
      </c>
      <c r="M532" s="340">
        <v>2</v>
      </c>
      <c r="N532" s="783">
        <f>SUM(H532:$L532)</f>
        <v>66</v>
      </c>
      <c r="O532" s="520">
        <f t="shared" si="69"/>
        <v>24</v>
      </c>
      <c r="P532" s="349" t="str">
        <f t="shared" si="70"/>
        <v>NO</v>
      </c>
      <c r="Q532" s="674">
        <f>IF(P532="yes","S","")</f>
      </c>
      <c r="S532" s="666" t="str">
        <f>IF(N532=0," ",IF(O532&lt;&gt;24,"ERROR!"," "))</f>
        <v> </v>
      </c>
    </row>
    <row r="533" spans="2:19" ht="15.75">
      <c r="B533" s="945"/>
      <c r="C533" s="275">
        <v>1289</v>
      </c>
      <c r="D533" s="697" t="s">
        <v>411</v>
      </c>
      <c r="E533" s="150" t="s">
        <v>43</v>
      </c>
      <c r="F533" s="397" t="s">
        <v>7</v>
      </c>
      <c r="G533" s="148"/>
      <c r="H533" s="634">
        <v>0</v>
      </c>
      <c r="I533" s="635">
        <v>0</v>
      </c>
      <c r="J533" s="635">
        <v>12</v>
      </c>
      <c r="K533" s="635">
        <v>36</v>
      </c>
      <c r="L533" s="806">
        <v>16</v>
      </c>
      <c r="M533" s="340">
        <v>1</v>
      </c>
      <c r="N533" s="783">
        <f>SUM(H533:$L533)</f>
        <v>64</v>
      </c>
      <c r="O533" s="520">
        <f t="shared" si="69"/>
        <v>24</v>
      </c>
      <c r="P533" s="349" t="str">
        <f t="shared" si="70"/>
        <v>NO</v>
      </c>
      <c r="Q533" s="674">
        <f>IF(P533="yes","S","")</f>
      </c>
      <c r="S533" s="666" t="str">
        <f>IF(N533=0," ",IF(O533&lt;&gt;24,"ERROR!"," "))</f>
        <v> </v>
      </c>
    </row>
    <row r="534" spans="2:19" ht="15.75">
      <c r="B534" s="945" t="s">
        <v>117</v>
      </c>
      <c r="C534" s="275">
        <v>1809</v>
      </c>
      <c r="D534" s="697" t="s">
        <v>285</v>
      </c>
      <c r="E534" s="698" t="s">
        <v>46</v>
      </c>
      <c r="F534" s="396" t="s">
        <v>7</v>
      </c>
      <c r="G534" s="148"/>
      <c r="H534" s="634">
        <v>10</v>
      </c>
      <c r="I534" s="635">
        <v>5</v>
      </c>
      <c r="J534" s="635">
        <v>4</v>
      </c>
      <c r="K534" s="635">
        <v>21</v>
      </c>
      <c r="L534" s="806">
        <v>24</v>
      </c>
      <c r="M534" s="340">
        <v>1</v>
      </c>
      <c r="N534" s="783">
        <f>SUM(H534:$L534)</f>
        <v>64</v>
      </c>
      <c r="O534" s="520">
        <f t="shared" si="69"/>
        <v>24</v>
      </c>
      <c r="P534" s="349" t="str">
        <f t="shared" si="70"/>
        <v>NO</v>
      </c>
      <c r="Q534" s="674">
        <f t="shared" si="71"/>
      </c>
      <c r="S534" s="666" t="str">
        <f t="shared" si="72"/>
        <v> </v>
      </c>
    </row>
    <row r="535" spans="2:19" ht="15.75">
      <c r="B535" s="945" t="s">
        <v>117</v>
      </c>
      <c r="C535" s="275">
        <v>1327</v>
      </c>
      <c r="D535" s="697" t="s">
        <v>269</v>
      </c>
      <c r="E535" s="698" t="s">
        <v>46</v>
      </c>
      <c r="F535" s="396" t="s">
        <v>7</v>
      </c>
      <c r="G535" s="148"/>
      <c r="H535" s="634">
        <v>0</v>
      </c>
      <c r="I535" s="635">
        <v>5</v>
      </c>
      <c r="J535" s="635">
        <v>12</v>
      </c>
      <c r="K535" s="635">
        <v>24</v>
      </c>
      <c r="L535" s="806">
        <v>22</v>
      </c>
      <c r="M535" s="340">
        <v>1</v>
      </c>
      <c r="N535" s="783">
        <f>SUM(H535:$L535)</f>
        <v>63</v>
      </c>
      <c r="O535" s="520">
        <f t="shared" si="69"/>
        <v>24</v>
      </c>
      <c r="P535" s="349" t="str">
        <f t="shared" si="70"/>
        <v>NO</v>
      </c>
      <c r="Q535" s="674">
        <f>IF(P535="yes","S","")</f>
      </c>
      <c r="S535" s="666" t="str">
        <f>IF(N535=0," ",IF(O535&lt;&gt;24,"ERROR!"," "))</f>
        <v> </v>
      </c>
    </row>
    <row r="536" spans="2:19" ht="15.75">
      <c r="B536" s="945" t="s">
        <v>117</v>
      </c>
      <c r="C536" s="275">
        <v>1615</v>
      </c>
      <c r="D536" s="697" t="s">
        <v>275</v>
      </c>
      <c r="E536" s="698" t="s">
        <v>51</v>
      </c>
      <c r="F536" s="396" t="s">
        <v>7</v>
      </c>
      <c r="G536" s="148"/>
      <c r="H536" s="634">
        <v>0</v>
      </c>
      <c r="I536" s="635">
        <v>15</v>
      </c>
      <c r="J536" s="635">
        <v>24</v>
      </c>
      <c r="K536" s="635">
        <v>18</v>
      </c>
      <c r="L536" s="806">
        <v>6</v>
      </c>
      <c r="M536" s="340">
        <v>6</v>
      </c>
      <c r="N536" s="783">
        <f>SUM(H536:$L536)</f>
        <v>63</v>
      </c>
      <c r="O536" s="520">
        <f t="shared" si="69"/>
        <v>24</v>
      </c>
      <c r="P536" s="349" t="str">
        <f t="shared" si="70"/>
        <v>NO</v>
      </c>
      <c r="Q536" s="674">
        <f t="shared" si="71"/>
      </c>
      <c r="S536" s="666" t="str">
        <f t="shared" si="72"/>
        <v> </v>
      </c>
    </row>
    <row r="537" spans="2:19" ht="15.75">
      <c r="B537" s="945"/>
      <c r="C537" s="275">
        <v>1842</v>
      </c>
      <c r="D537" s="699" t="s">
        <v>359</v>
      </c>
      <c r="E537" s="150" t="s">
        <v>50</v>
      </c>
      <c r="F537" s="397" t="s">
        <v>7</v>
      </c>
      <c r="G537" s="148"/>
      <c r="H537" s="634">
        <v>0</v>
      </c>
      <c r="I537" s="635">
        <v>5</v>
      </c>
      <c r="J537" s="635">
        <v>16</v>
      </c>
      <c r="K537" s="635">
        <v>24</v>
      </c>
      <c r="L537" s="806">
        <v>18</v>
      </c>
      <c r="M537" s="340">
        <v>2</v>
      </c>
      <c r="N537" s="783">
        <f>SUM(H537:$L537)</f>
        <v>63</v>
      </c>
      <c r="O537" s="520">
        <f t="shared" si="69"/>
        <v>24</v>
      </c>
      <c r="P537" s="349" t="str">
        <f t="shared" si="70"/>
        <v>NO</v>
      </c>
      <c r="Q537" s="674">
        <f>IF(P537="yes","S","")</f>
      </c>
      <c r="S537" s="666" t="str">
        <f>IF(N537=0," ",IF(O537&lt;&gt;24,"ERROR!"," "))</f>
        <v> </v>
      </c>
    </row>
    <row r="538" spans="2:19" ht="15.75">
      <c r="B538" s="945" t="s">
        <v>117</v>
      </c>
      <c r="C538" s="275">
        <v>1062</v>
      </c>
      <c r="D538" s="699" t="s">
        <v>325</v>
      </c>
      <c r="E538" s="150" t="s">
        <v>50</v>
      </c>
      <c r="F538" s="397" t="s">
        <v>7</v>
      </c>
      <c r="G538" s="148"/>
      <c r="H538" s="634">
        <v>10</v>
      </c>
      <c r="I538" s="635">
        <v>10</v>
      </c>
      <c r="J538" s="635">
        <v>8</v>
      </c>
      <c r="K538" s="635">
        <v>15</v>
      </c>
      <c r="L538" s="806">
        <v>20</v>
      </c>
      <c r="M538" s="340">
        <v>3</v>
      </c>
      <c r="N538" s="783">
        <f>SUM(H538:$L538)</f>
        <v>63</v>
      </c>
      <c r="O538" s="520">
        <f t="shared" si="69"/>
        <v>24</v>
      </c>
      <c r="P538" s="349" t="str">
        <f t="shared" si="70"/>
        <v>NO</v>
      </c>
      <c r="Q538" s="674">
        <f t="shared" si="71"/>
      </c>
      <c r="S538" s="666" t="str">
        <f t="shared" si="72"/>
        <v> </v>
      </c>
    </row>
    <row r="539" spans="2:19" ht="15.75">
      <c r="B539" s="945" t="s">
        <v>117</v>
      </c>
      <c r="C539" s="275">
        <v>1845</v>
      </c>
      <c r="D539" s="697" t="s">
        <v>380</v>
      </c>
      <c r="E539" s="150" t="s">
        <v>46</v>
      </c>
      <c r="F539" s="397" t="s">
        <v>7</v>
      </c>
      <c r="G539" s="148"/>
      <c r="H539" s="634">
        <v>10</v>
      </c>
      <c r="I539" s="635">
        <v>0</v>
      </c>
      <c r="J539" s="635">
        <v>16</v>
      </c>
      <c r="K539" s="635">
        <v>24</v>
      </c>
      <c r="L539" s="806">
        <v>12</v>
      </c>
      <c r="M539" s="340">
        <v>4</v>
      </c>
      <c r="N539" s="783">
        <f>SUM(H539:$L539)</f>
        <v>62</v>
      </c>
      <c r="O539" s="520">
        <f t="shared" si="69"/>
        <v>24</v>
      </c>
      <c r="P539" s="349" t="str">
        <f t="shared" si="70"/>
        <v>NO</v>
      </c>
      <c r="Q539" s="674">
        <f t="shared" si="71"/>
      </c>
      <c r="S539" s="666" t="str">
        <f t="shared" si="72"/>
        <v> </v>
      </c>
    </row>
    <row r="540" spans="2:19" ht="15.75">
      <c r="B540" s="945" t="s">
        <v>117</v>
      </c>
      <c r="C540" s="275">
        <v>1048</v>
      </c>
      <c r="D540" s="697" t="s">
        <v>386</v>
      </c>
      <c r="E540" s="698" t="s">
        <v>50</v>
      </c>
      <c r="F540" s="397" t="s">
        <v>7</v>
      </c>
      <c r="G540" s="148"/>
      <c r="H540" s="634">
        <v>5</v>
      </c>
      <c r="I540" s="635">
        <v>5</v>
      </c>
      <c r="J540" s="635">
        <v>20</v>
      </c>
      <c r="K540" s="635">
        <v>12</v>
      </c>
      <c r="L540" s="806">
        <v>16</v>
      </c>
      <c r="M540" s="340">
        <v>5</v>
      </c>
      <c r="N540" s="783">
        <f>SUM(H540:$L540)</f>
        <v>58</v>
      </c>
      <c r="O540" s="520">
        <f t="shared" si="69"/>
        <v>24</v>
      </c>
      <c r="P540" s="349" t="str">
        <f t="shared" si="70"/>
        <v>NO</v>
      </c>
      <c r="Q540" s="674">
        <f t="shared" si="71"/>
      </c>
      <c r="S540" s="666" t="str">
        <f t="shared" si="72"/>
        <v> </v>
      </c>
    </row>
    <row r="541" spans="2:19" ht="15.75">
      <c r="B541" s="945" t="s">
        <v>117</v>
      </c>
      <c r="C541" s="694">
        <v>1782</v>
      </c>
      <c r="D541" s="695" t="s">
        <v>385</v>
      </c>
      <c r="E541" s="698" t="s">
        <v>60</v>
      </c>
      <c r="F541" s="397" t="s">
        <v>7</v>
      </c>
      <c r="G541" s="148"/>
      <c r="H541" s="634">
        <v>5</v>
      </c>
      <c r="I541" s="635">
        <v>5</v>
      </c>
      <c r="J541" s="635">
        <v>8</v>
      </c>
      <c r="K541" s="635">
        <v>18</v>
      </c>
      <c r="L541" s="806">
        <v>22</v>
      </c>
      <c r="M541" s="340">
        <v>3</v>
      </c>
      <c r="N541" s="783">
        <f>SUM(H541:$L541)</f>
        <v>58</v>
      </c>
      <c r="O541" s="520">
        <f t="shared" si="69"/>
        <v>24</v>
      </c>
      <c r="P541" s="349" t="str">
        <f t="shared" si="70"/>
        <v>NO</v>
      </c>
      <c r="Q541" s="674">
        <f t="shared" si="71"/>
      </c>
      <c r="S541" s="666" t="str">
        <f t="shared" si="72"/>
        <v> </v>
      </c>
    </row>
    <row r="542" spans="2:19" ht="15.75">
      <c r="B542" s="945" t="s">
        <v>117</v>
      </c>
      <c r="C542" s="275">
        <v>1847</v>
      </c>
      <c r="D542" s="697" t="s">
        <v>379</v>
      </c>
      <c r="E542" s="150" t="s">
        <v>46</v>
      </c>
      <c r="F542" s="397" t="s">
        <v>7</v>
      </c>
      <c r="G542" s="148"/>
      <c r="H542" s="634">
        <v>0</v>
      </c>
      <c r="I542" s="635">
        <v>0</v>
      </c>
      <c r="J542" s="635">
        <v>12</v>
      </c>
      <c r="K542" s="635">
        <v>21</v>
      </c>
      <c r="L542" s="806">
        <v>24</v>
      </c>
      <c r="M542" s="340">
        <v>2</v>
      </c>
      <c r="N542" s="783">
        <f>SUM(H542:$L542)</f>
        <v>57</v>
      </c>
      <c r="O542" s="520">
        <f t="shared" si="69"/>
        <v>24</v>
      </c>
      <c r="P542" s="349" t="str">
        <f aca="true" t="shared" si="73" ref="P542:P549">IF(N542&gt;84,"Yes","NO")</f>
        <v>NO</v>
      </c>
      <c r="Q542" s="674">
        <f aca="true" t="shared" si="74" ref="Q542:Q549">IF(P542="yes","S","")</f>
      </c>
      <c r="S542" s="666" t="str">
        <f aca="true" t="shared" si="75" ref="S542:S549">IF(N542=0," ",IF(O542&lt;&gt;24,"ERROR!"," "))</f>
        <v> </v>
      </c>
    </row>
    <row r="543" spans="2:19" ht="15.75">
      <c r="B543" s="945" t="s">
        <v>117</v>
      </c>
      <c r="C543" s="275">
        <v>1218</v>
      </c>
      <c r="D543" s="697" t="s">
        <v>296</v>
      </c>
      <c r="E543" s="698" t="s">
        <v>43</v>
      </c>
      <c r="F543" s="397" t="s">
        <v>7</v>
      </c>
      <c r="G543" s="148"/>
      <c r="H543" s="634">
        <v>0</v>
      </c>
      <c r="I543" s="635">
        <v>0</v>
      </c>
      <c r="J543" s="635">
        <v>28</v>
      </c>
      <c r="K543" s="635">
        <v>6</v>
      </c>
      <c r="L543" s="806">
        <v>22</v>
      </c>
      <c r="M543" s="340">
        <v>4</v>
      </c>
      <c r="N543" s="783">
        <f>SUM(H543:$L543)</f>
        <v>56</v>
      </c>
      <c r="O543" s="520">
        <f t="shared" si="69"/>
        <v>24</v>
      </c>
      <c r="P543" s="349" t="str">
        <f t="shared" si="73"/>
        <v>NO</v>
      </c>
      <c r="Q543" s="674">
        <f t="shared" si="74"/>
      </c>
      <c r="S543" s="666" t="str">
        <f t="shared" si="75"/>
        <v> </v>
      </c>
    </row>
    <row r="544" spans="2:19" ht="15.75">
      <c r="B544" s="945" t="s">
        <v>117</v>
      </c>
      <c r="C544" s="275">
        <v>1723</v>
      </c>
      <c r="D544" s="697" t="s">
        <v>271</v>
      </c>
      <c r="E544" s="150" t="s">
        <v>44</v>
      </c>
      <c r="F544" s="397" t="s">
        <v>7</v>
      </c>
      <c r="G544" s="148"/>
      <c r="H544" s="634">
        <v>0</v>
      </c>
      <c r="I544" s="635">
        <v>10</v>
      </c>
      <c r="J544" s="635">
        <v>4</v>
      </c>
      <c r="K544" s="635">
        <v>21</v>
      </c>
      <c r="L544" s="806">
        <v>20</v>
      </c>
      <c r="M544" s="340">
        <v>4</v>
      </c>
      <c r="N544" s="783">
        <f>SUM(H544:$L544)</f>
        <v>55</v>
      </c>
      <c r="O544" s="520">
        <f t="shared" si="69"/>
        <v>24</v>
      </c>
      <c r="P544" s="349" t="str">
        <f t="shared" si="73"/>
        <v>NO</v>
      </c>
      <c r="Q544" s="679">
        <f t="shared" si="74"/>
      </c>
      <c r="S544" s="666" t="str">
        <f t="shared" si="75"/>
        <v> </v>
      </c>
    </row>
    <row r="545" spans="2:19" ht="15.75">
      <c r="B545" s="945" t="s">
        <v>117</v>
      </c>
      <c r="C545" s="275">
        <v>1624</v>
      </c>
      <c r="D545" s="697" t="s">
        <v>274</v>
      </c>
      <c r="E545" s="698" t="s">
        <v>51</v>
      </c>
      <c r="F545" s="397" t="s">
        <v>7</v>
      </c>
      <c r="G545" s="148"/>
      <c r="H545" s="634">
        <v>5</v>
      </c>
      <c r="I545" s="635">
        <v>0</v>
      </c>
      <c r="J545" s="635">
        <v>12</v>
      </c>
      <c r="K545" s="635">
        <v>30</v>
      </c>
      <c r="L545" s="806">
        <v>6</v>
      </c>
      <c r="M545" s="340">
        <v>7</v>
      </c>
      <c r="N545" s="783">
        <f>SUM(H545:$L545)</f>
        <v>53</v>
      </c>
      <c r="O545" s="520">
        <f t="shared" si="69"/>
        <v>24</v>
      </c>
      <c r="P545" s="349" t="str">
        <f t="shared" si="73"/>
        <v>NO</v>
      </c>
      <c r="Q545" s="674">
        <f t="shared" si="74"/>
      </c>
      <c r="S545" s="666" t="str">
        <f t="shared" si="75"/>
        <v> </v>
      </c>
    </row>
    <row r="546" spans="2:19" ht="15.75">
      <c r="B546" s="945"/>
      <c r="C546" s="275">
        <v>2491</v>
      </c>
      <c r="D546" s="697" t="s">
        <v>360</v>
      </c>
      <c r="E546" s="150" t="s">
        <v>45</v>
      </c>
      <c r="F546" s="397" t="s">
        <v>7</v>
      </c>
      <c r="G546" s="148"/>
      <c r="H546" s="634">
        <v>0</v>
      </c>
      <c r="I546" s="635">
        <v>0</v>
      </c>
      <c r="J546" s="635">
        <v>20</v>
      </c>
      <c r="K546" s="635">
        <v>21</v>
      </c>
      <c r="L546" s="806">
        <v>12</v>
      </c>
      <c r="M546" s="340">
        <v>6</v>
      </c>
      <c r="N546" s="783">
        <f>SUM(H546:$L546)</f>
        <v>53</v>
      </c>
      <c r="O546" s="520">
        <f aca="true" t="shared" si="76" ref="O546:O567">(H546/5)+(I546/5)+(J546/4)+(K546/3)+(L546/2)+M546</f>
        <v>24</v>
      </c>
      <c r="P546" s="349" t="str">
        <f>IF(N546&gt;84,"Yes","NO")</f>
        <v>NO</v>
      </c>
      <c r="Q546" s="674">
        <f>IF(P546="yes","S","")</f>
      </c>
      <c r="S546" s="666" t="str">
        <f>IF(N546=0," ",IF(O546&lt;&gt;24,"ERROR!"," "))</f>
        <v> </v>
      </c>
    </row>
    <row r="547" spans="2:19" ht="15.75">
      <c r="B547" s="945" t="s">
        <v>117</v>
      </c>
      <c r="C547" s="275">
        <v>1765</v>
      </c>
      <c r="D547" s="697" t="s">
        <v>363</v>
      </c>
      <c r="E547" s="698" t="s">
        <v>46</v>
      </c>
      <c r="F547" s="397" t="s">
        <v>7</v>
      </c>
      <c r="G547" s="148"/>
      <c r="H547" s="634">
        <v>0</v>
      </c>
      <c r="I547" s="635">
        <v>0</v>
      </c>
      <c r="J547" s="635">
        <v>8</v>
      </c>
      <c r="K547" s="635">
        <v>21</v>
      </c>
      <c r="L547" s="806">
        <v>24</v>
      </c>
      <c r="M547" s="340">
        <v>3</v>
      </c>
      <c r="N547" s="783">
        <f>SUM(H547:$L547)</f>
        <v>53</v>
      </c>
      <c r="O547" s="520">
        <f t="shared" si="76"/>
        <v>24</v>
      </c>
      <c r="P547" s="349" t="str">
        <f t="shared" si="73"/>
        <v>NO</v>
      </c>
      <c r="Q547" s="674">
        <f t="shared" si="74"/>
      </c>
      <c r="S547" s="666" t="str">
        <f t="shared" si="75"/>
        <v> </v>
      </c>
    </row>
    <row r="548" spans="2:19" ht="15.75">
      <c r="B548" s="945" t="s">
        <v>117</v>
      </c>
      <c r="C548" s="275">
        <v>1054</v>
      </c>
      <c r="D548" s="697" t="s">
        <v>273</v>
      </c>
      <c r="E548" s="698" t="s">
        <v>46</v>
      </c>
      <c r="F548" s="397" t="s">
        <v>7</v>
      </c>
      <c r="G548" s="148"/>
      <c r="H548" s="634">
        <v>5</v>
      </c>
      <c r="I548" s="635">
        <v>0</v>
      </c>
      <c r="J548" s="635">
        <v>8</v>
      </c>
      <c r="K548" s="635">
        <v>15</v>
      </c>
      <c r="L548" s="806">
        <v>22</v>
      </c>
      <c r="M548" s="340">
        <v>5</v>
      </c>
      <c r="N548" s="783">
        <f>SUM(H548:$L548)</f>
        <v>50</v>
      </c>
      <c r="O548" s="520">
        <f t="shared" si="76"/>
        <v>24</v>
      </c>
      <c r="P548" s="349" t="str">
        <f t="shared" si="73"/>
        <v>NO</v>
      </c>
      <c r="Q548" s="674">
        <f t="shared" si="74"/>
      </c>
      <c r="S548" s="666" t="str">
        <f t="shared" si="75"/>
        <v> </v>
      </c>
    </row>
    <row r="549" spans="2:19" ht="15.75">
      <c r="B549" s="945" t="s">
        <v>117</v>
      </c>
      <c r="C549" s="275">
        <v>1840</v>
      </c>
      <c r="D549" s="697" t="s">
        <v>376</v>
      </c>
      <c r="E549" s="150" t="s">
        <v>46</v>
      </c>
      <c r="F549" s="397" t="s">
        <v>7</v>
      </c>
      <c r="G549" s="148"/>
      <c r="H549" s="634">
        <v>10</v>
      </c>
      <c r="I549" s="635">
        <v>5</v>
      </c>
      <c r="J549" s="635">
        <v>4</v>
      </c>
      <c r="K549" s="635">
        <v>6</v>
      </c>
      <c r="L549" s="806">
        <v>24</v>
      </c>
      <c r="M549" s="340">
        <v>6</v>
      </c>
      <c r="N549" s="783">
        <f>SUM(H549:$L549)</f>
        <v>49</v>
      </c>
      <c r="O549" s="520">
        <f t="shared" si="76"/>
        <v>24</v>
      </c>
      <c r="P549" s="349" t="str">
        <f t="shared" si="73"/>
        <v>NO</v>
      </c>
      <c r="Q549" s="674">
        <f t="shared" si="74"/>
      </c>
      <c r="S549" s="666" t="str">
        <f t="shared" si="75"/>
        <v> </v>
      </c>
    </row>
    <row r="550" spans="2:19" ht="15.75">
      <c r="B550" s="945" t="s">
        <v>117</v>
      </c>
      <c r="C550" s="275">
        <v>1476</v>
      </c>
      <c r="D550" s="697" t="s">
        <v>90</v>
      </c>
      <c r="E550" s="150" t="s">
        <v>43</v>
      </c>
      <c r="F550" s="397" t="s">
        <v>7</v>
      </c>
      <c r="G550" s="148"/>
      <c r="H550" s="634">
        <v>0</v>
      </c>
      <c r="I550" s="635">
        <v>5</v>
      </c>
      <c r="J550" s="635">
        <v>8</v>
      </c>
      <c r="K550" s="635">
        <v>9</v>
      </c>
      <c r="L550" s="806">
        <v>26</v>
      </c>
      <c r="M550" s="340">
        <v>5</v>
      </c>
      <c r="N550" s="783">
        <f>SUM(H550:$L550)</f>
        <v>48</v>
      </c>
      <c r="O550" s="520">
        <f t="shared" si="76"/>
        <v>24</v>
      </c>
      <c r="P550" s="349" t="str">
        <f aca="true" t="shared" si="77" ref="P550:P567">IF(N550&gt;84,"Yes","NO")</f>
        <v>NO</v>
      </c>
      <c r="Q550" s="674">
        <f t="shared" si="71"/>
      </c>
      <c r="S550" s="666" t="str">
        <f t="shared" si="72"/>
        <v> </v>
      </c>
    </row>
    <row r="551" spans="2:19" ht="15.75">
      <c r="B551" s="945" t="s">
        <v>117</v>
      </c>
      <c r="C551" s="275">
        <v>1328</v>
      </c>
      <c r="D551" s="697" t="s">
        <v>321</v>
      </c>
      <c r="E551" s="698" t="s">
        <v>45</v>
      </c>
      <c r="F551" s="397" t="s">
        <v>7</v>
      </c>
      <c r="G551" s="148"/>
      <c r="H551" s="634">
        <v>0</v>
      </c>
      <c r="I551" s="635">
        <v>0</v>
      </c>
      <c r="J551" s="635">
        <v>8</v>
      </c>
      <c r="K551" s="635">
        <v>9</v>
      </c>
      <c r="L551" s="806">
        <v>30</v>
      </c>
      <c r="M551" s="340">
        <v>4</v>
      </c>
      <c r="N551" s="783">
        <f>SUM(H551:$L551)</f>
        <v>47</v>
      </c>
      <c r="O551" s="520">
        <f t="shared" si="76"/>
        <v>24</v>
      </c>
      <c r="P551" s="349" t="str">
        <f t="shared" si="77"/>
        <v>NO</v>
      </c>
      <c r="Q551" s="674">
        <f t="shared" si="71"/>
      </c>
      <c r="S551" s="666" t="str">
        <f t="shared" si="72"/>
        <v> </v>
      </c>
    </row>
    <row r="552" spans="2:19" ht="15.75">
      <c r="B552" s="945" t="s">
        <v>117</v>
      </c>
      <c r="C552" s="275">
        <v>1836</v>
      </c>
      <c r="D552" s="697" t="s">
        <v>412</v>
      </c>
      <c r="E552" s="150" t="s">
        <v>46</v>
      </c>
      <c r="F552" s="397" t="s">
        <v>7</v>
      </c>
      <c r="G552" s="148"/>
      <c r="H552" s="634">
        <v>0</v>
      </c>
      <c r="I552" s="635">
        <v>0</v>
      </c>
      <c r="J552" s="635">
        <v>8</v>
      </c>
      <c r="K552" s="635">
        <v>15</v>
      </c>
      <c r="L552" s="806">
        <v>22</v>
      </c>
      <c r="M552" s="340">
        <v>6</v>
      </c>
      <c r="N552" s="783">
        <f>SUM(H552:$L552)</f>
        <v>45</v>
      </c>
      <c r="O552" s="520">
        <f t="shared" si="76"/>
        <v>24</v>
      </c>
      <c r="P552" s="1195" t="str">
        <f t="shared" si="77"/>
        <v>NO</v>
      </c>
      <c r="Q552" s="679">
        <f t="shared" si="71"/>
      </c>
      <c r="S552" s="666" t="str">
        <f t="shared" si="72"/>
        <v> </v>
      </c>
    </row>
    <row r="553" spans="2:19" ht="15.75">
      <c r="B553" s="945" t="s">
        <v>117</v>
      </c>
      <c r="C553" s="275">
        <v>1837</v>
      </c>
      <c r="D553" s="697" t="s">
        <v>353</v>
      </c>
      <c r="E553" s="698" t="s">
        <v>46</v>
      </c>
      <c r="F553" s="397" t="s">
        <v>7</v>
      </c>
      <c r="G553" s="148"/>
      <c r="H553" s="634">
        <v>0</v>
      </c>
      <c r="I553" s="635">
        <v>0</v>
      </c>
      <c r="J553" s="635">
        <v>8</v>
      </c>
      <c r="K553" s="635">
        <v>9</v>
      </c>
      <c r="L553" s="806">
        <v>28</v>
      </c>
      <c r="M553" s="340">
        <v>5</v>
      </c>
      <c r="N553" s="783">
        <f>SUM(H553:$L553)</f>
        <v>45</v>
      </c>
      <c r="O553" s="520">
        <f t="shared" si="76"/>
        <v>24</v>
      </c>
      <c r="P553" s="349" t="str">
        <f t="shared" si="77"/>
        <v>NO</v>
      </c>
      <c r="Q553" s="674">
        <f t="shared" si="71"/>
      </c>
      <c r="S553" s="666" t="str">
        <f t="shared" si="72"/>
        <v> </v>
      </c>
    </row>
    <row r="554" spans="2:19" ht="15.75">
      <c r="B554" s="945" t="s">
        <v>117</v>
      </c>
      <c r="C554" s="275">
        <v>1435</v>
      </c>
      <c r="D554" s="697" t="s">
        <v>84</v>
      </c>
      <c r="E554" s="698" t="s">
        <v>51</v>
      </c>
      <c r="F554" s="397" t="s">
        <v>7</v>
      </c>
      <c r="G554" s="148"/>
      <c r="H554" s="634">
        <v>0</v>
      </c>
      <c r="I554" s="635">
        <v>0</v>
      </c>
      <c r="J554" s="635">
        <v>8</v>
      </c>
      <c r="K554" s="635">
        <v>15</v>
      </c>
      <c r="L554" s="806">
        <v>20</v>
      </c>
      <c r="M554" s="340">
        <v>7</v>
      </c>
      <c r="N554" s="783">
        <f>SUM(H554:$L554)</f>
        <v>43</v>
      </c>
      <c r="O554" s="520">
        <f t="shared" si="76"/>
        <v>24</v>
      </c>
      <c r="P554" s="349" t="str">
        <f t="shared" si="77"/>
        <v>NO</v>
      </c>
      <c r="Q554" s="674">
        <f t="shared" si="71"/>
      </c>
      <c r="S554" s="666" t="str">
        <f t="shared" si="72"/>
        <v> </v>
      </c>
    </row>
    <row r="555" spans="2:19" ht="15.75">
      <c r="B555" s="945" t="s">
        <v>117</v>
      </c>
      <c r="C555" s="275">
        <v>1844</v>
      </c>
      <c r="D555" s="697" t="s">
        <v>396</v>
      </c>
      <c r="E555" s="150" t="s">
        <v>46</v>
      </c>
      <c r="F555" s="397" t="s">
        <v>7</v>
      </c>
      <c r="G555" s="148"/>
      <c r="H555" s="634">
        <v>0</v>
      </c>
      <c r="I555" s="635">
        <v>0</v>
      </c>
      <c r="J555" s="635">
        <v>12</v>
      </c>
      <c r="K555" s="635">
        <v>9</v>
      </c>
      <c r="L555" s="806">
        <v>16</v>
      </c>
      <c r="M555" s="340">
        <v>10</v>
      </c>
      <c r="N555" s="783">
        <f>SUM(H555:$L555)</f>
        <v>37</v>
      </c>
      <c r="O555" s="520">
        <f t="shared" si="76"/>
        <v>24</v>
      </c>
      <c r="P555" s="349" t="str">
        <f t="shared" si="77"/>
        <v>NO</v>
      </c>
      <c r="Q555" s="674">
        <f t="shared" si="71"/>
      </c>
      <c r="S555" s="666" t="str">
        <f t="shared" si="72"/>
        <v> </v>
      </c>
    </row>
    <row r="556" spans="2:19" ht="16.5" thickBot="1">
      <c r="B556" s="945" t="s">
        <v>117</v>
      </c>
      <c r="C556" s="275">
        <v>1031</v>
      </c>
      <c r="D556" s="697" t="s">
        <v>55</v>
      </c>
      <c r="E556" s="698" t="s">
        <v>46</v>
      </c>
      <c r="F556" s="397" t="s">
        <v>7</v>
      </c>
      <c r="G556" s="148"/>
      <c r="H556" s="634">
        <v>0</v>
      </c>
      <c r="I556" s="635">
        <v>0</v>
      </c>
      <c r="J556" s="635">
        <v>4</v>
      </c>
      <c r="K556" s="635">
        <v>15</v>
      </c>
      <c r="L556" s="806">
        <v>14</v>
      </c>
      <c r="M556" s="340">
        <v>11</v>
      </c>
      <c r="N556" s="783">
        <f>SUM(H556:$L556)</f>
        <v>33</v>
      </c>
      <c r="O556" s="520">
        <f t="shared" si="76"/>
        <v>24</v>
      </c>
      <c r="P556" s="349" t="str">
        <f t="shared" si="77"/>
        <v>NO</v>
      </c>
      <c r="Q556" s="674">
        <f t="shared" si="71"/>
      </c>
      <c r="S556" s="666" t="str">
        <f t="shared" si="72"/>
        <v> </v>
      </c>
    </row>
    <row r="557" spans="2:19" ht="15.75" hidden="1">
      <c r="B557" s="945" t="s">
        <v>117</v>
      </c>
      <c r="C557" s="275">
        <v>976</v>
      </c>
      <c r="D557" s="697" t="s">
        <v>388</v>
      </c>
      <c r="E557" s="698" t="s">
        <v>46</v>
      </c>
      <c r="F557" s="397" t="s">
        <v>7</v>
      </c>
      <c r="G557" s="148"/>
      <c r="H557" s="634"/>
      <c r="I557" s="635"/>
      <c r="J557" s="635"/>
      <c r="K557" s="635"/>
      <c r="L557" s="806"/>
      <c r="M557" s="340"/>
      <c r="N557" s="783">
        <f>SUM(H557:$L557)</f>
        <v>0</v>
      </c>
      <c r="O557" s="520">
        <f t="shared" si="76"/>
        <v>0</v>
      </c>
      <c r="P557" s="349" t="str">
        <f t="shared" si="77"/>
        <v>NO</v>
      </c>
      <c r="Q557" s="674">
        <f t="shared" si="71"/>
      </c>
      <c r="S557" s="666" t="str">
        <f t="shared" si="72"/>
        <v> </v>
      </c>
    </row>
    <row r="558" spans="2:19" ht="15.75" hidden="1">
      <c r="B558" s="945"/>
      <c r="C558" s="694">
        <v>1017</v>
      </c>
      <c r="D558" s="695" t="s">
        <v>62</v>
      </c>
      <c r="E558" s="150" t="s">
        <v>43</v>
      </c>
      <c r="F558" s="397" t="s">
        <v>7</v>
      </c>
      <c r="G558" s="148"/>
      <c r="H558" s="634"/>
      <c r="I558" s="635"/>
      <c r="J558" s="635"/>
      <c r="K558" s="635"/>
      <c r="L558" s="806"/>
      <c r="M558" s="340"/>
      <c r="N558" s="783">
        <f>SUM(H558:$L558)</f>
        <v>0</v>
      </c>
      <c r="O558" s="520">
        <f t="shared" si="76"/>
        <v>0</v>
      </c>
      <c r="P558" s="349" t="str">
        <f t="shared" si="77"/>
        <v>NO</v>
      </c>
      <c r="Q558" s="674">
        <f aca="true" t="shared" si="78" ref="Q558:Q563">IF(P558="yes","S","")</f>
      </c>
      <c r="S558" s="666" t="str">
        <f aca="true" t="shared" si="79" ref="S558:S563">IF(N558=0," ",IF(O558&lt;&gt;24,"ERROR!"," "))</f>
        <v> </v>
      </c>
    </row>
    <row r="559" spans="2:19" ht="15.75" hidden="1">
      <c r="B559" s="945"/>
      <c r="C559" s="275">
        <v>1037</v>
      </c>
      <c r="D559" s="697" t="s">
        <v>54</v>
      </c>
      <c r="E559" s="698" t="s">
        <v>46</v>
      </c>
      <c r="F559" s="397" t="s">
        <v>7</v>
      </c>
      <c r="G559" s="148"/>
      <c r="H559" s="634"/>
      <c r="I559" s="635"/>
      <c r="J559" s="635"/>
      <c r="K559" s="635"/>
      <c r="L559" s="806"/>
      <c r="M559" s="340"/>
      <c r="N559" s="783">
        <f>SUM(H559:$L559)</f>
        <v>0</v>
      </c>
      <c r="O559" s="520">
        <f t="shared" si="76"/>
        <v>0</v>
      </c>
      <c r="P559" s="349" t="str">
        <f t="shared" si="77"/>
        <v>NO</v>
      </c>
      <c r="Q559" s="674">
        <f t="shared" si="78"/>
      </c>
      <c r="S559" s="666" t="str">
        <f t="shared" si="79"/>
        <v> </v>
      </c>
    </row>
    <row r="560" spans="2:19" ht="15.75" hidden="1">
      <c r="B560" s="945" t="s">
        <v>117</v>
      </c>
      <c r="C560" s="275">
        <v>1042</v>
      </c>
      <c r="D560" s="697" t="s">
        <v>264</v>
      </c>
      <c r="E560" s="698" t="s">
        <v>46</v>
      </c>
      <c r="F560" s="397" t="s">
        <v>7</v>
      </c>
      <c r="G560" s="148"/>
      <c r="H560" s="634"/>
      <c r="I560" s="635"/>
      <c r="J560" s="635"/>
      <c r="K560" s="635"/>
      <c r="L560" s="806"/>
      <c r="M560" s="340"/>
      <c r="N560" s="783">
        <f>SUM(H560:$L560)</f>
        <v>0</v>
      </c>
      <c r="O560" s="520">
        <f t="shared" si="76"/>
        <v>0</v>
      </c>
      <c r="P560" s="349" t="str">
        <f t="shared" si="77"/>
        <v>NO</v>
      </c>
      <c r="Q560" s="674">
        <f t="shared" si="78"/>
      </c>
      <c r="S560" s="666" t="str">
        <f t="shared" si="79"/>
        <v> </v>
      </c>
    </row>
    <row r="561" spans="2:19" ht="15.75" hidden="1">
      <c r="B561" s="945" t="s">
        <v>117</v>
      </c>
      <c r="C561" s="275">
        <v>1277</v>
      </c>
      <c r="D561" s="697" t="s">
        <v>256</v>
      </c>
      <c r="E561" s="150" t="s">
        <v>45</v>
      </c>
      <c r="F561" s="397" t="s">
        <v>7</v>
      </c>
      <c r="G561" s="148"/>
      <c r="H561" s="634"/>
      <c r="I561" s="635"/>
      <c r="J561" s="635"/>
      <c r="K561" s="635"/>
      <c r="L561" s="806"/>
      <c r="M561" s="340"/>
      <c r="N561" s="783">
        <f>SUM(H561:$L561)</f>
        <v>0</v>
      </c>
      <c r="O561" s="520">
        <f t="shared" si="76"/>
        <v>0</v>
      </c>
      <c r="P561" s="349" t="str">
        <f t="shared" si="77"/>
        <v>NO</v>
      </c>
      <c r="Q561" s="674">
        <f t="shared" si="78"/>
      </c>
      <c r="S561" s="666" t="str">
        <f t="shared" si="79"/>
        <v> </v>
      </c>
    </row>
    <row r="562" spans="2:19" ht="15.75" hidden="1">
      <c r="B562" s="945" t="s">
        <v>117</v>
      </c>
      <c r="C562" s="275">
        <v>1394</v>
      </c>
      <c r="D562" s="697" t="s">
        <v>401</v>
      </c>
      <c r="E562" s="698" t="s">
        <v>46</v>
      </c>
      <c r="F562" s="397" t="s">
        <v>7</v>
      </c>
      <c r="G562" s="148"/>
      <c r="H562" s="634"/>
      <c r="I562" s="635"/>
      <c r="J562" s="635"/>
      <c r="K562" s="635"/>
      <c r="L562" s="806"/>
      <c r="M562" s="340"/>
      <c r="N562" s="783">
        <f>SUM(H562:$L562)</f>
        <v>0</v>
      </c>
      <c r="O562" s="520">
        <f t="shared" si="76"/>
        <v>0</v>
      </c>
      <c r="P562" s="349" t="str">
        <f t="shared" si="77"/>
        <v>NO</v>
      </c>
      <c r="Q562" s="674">
        <f t="shared" si="78"/>
      </c>
      <c r="S562" s="666" t="str">
        <f t="shared" si="79"/>
        <v> </v>
      </c>
    </row>
    <row r="563" spans="2:19" ht="15.75" hidden="1">
      <c r="B563" s="945" t="s">
        <v>117</v>
      </c>
      <c r="C563" s="275">
        <v>1395</v>
      </c>
      <c r="D563" s="697" t="s">
        <v>370</v>
      </c>
      <c r="E563" s="698" t="s">
        <v>46</v>
      </c>
      <c r="F563" s="397" t="s">
        <v>7</v>
      </c>
      <c r="G563" s="148"/>
      <c r="H563" s="634"/>
      <c r="I563" s="635"/>
      <c r="J563" s="635"/>
      <c r="K563" s="635"/>
      <c r="L563" s="806"/>
      <c r="M563" s="340"/>
      <c r="N563" s="783">
        <f>SUM(H563:$L563)</f>
        <v>0</v>
      </c>
      <c r="O563" s="520">
        <f t="shared" si="76"/>
        <v>0</v>
      </c>
      <c r="P563" s="1552" t="str">
        <f t="shared" si="77"/>
        <v>NO</v>
      </c>
      <c r="Q563" s="1553">
        <f t="shared" si="78"/>
      </c>
      <c r="S563" s="666" t="str">
        <f t="shared" si="79"/>
        <v> </v>
      </c>
    </row>
    <row r="564" spans="2:19" ht="15.75" hidden="1">
      <c r="B564" s="945" t="s">
        <v>117</v>
      </c>
      <c r="C564" s="275">
        <v>2036</v>
      </c>
      <c r="D564" s="697" t="s">
        <v>333</v>
      </c>
      <c r="E564" s="698" t="s">
        <v>51</v>
      </c>
      <c r="F564" s="397" t="s">
        <v>7</v>
      </c>
      <c r="G564" s="148"/>
      <c r="H564" s="634"/>
      <c r="I564" s="635"/>
      <c r="J564" s="635"/>
      <c r="K564" s="635"/>
      <c r="L564" s="806"/>
      <c r="M564" s="340"/>
      <c r="N564" s="783">
        <f>SUM(H564:$L564)</f>
        <v>0</v>
      </c>
      <c r="O564" s="520">
        <f t="shared" si="76"/>
        <v>0</v>
      </c>
      <c r="P564" s="349" t="str">
        <f t="shared" si="77"/>
        <v>NO</v>
      </c>
      <c r="Q564" s="674">
        <f t="shared" si="71"/>
      </c>
      <c r="S564" s="666" t="str">
        <f t="shared" si="72"/>
        <v> </v>
      </c>
    </row>
    <row r="565" spans="2:19" ht="15.75" hidden="1">
      <c r="B565" s="945" t="s">
        <v>117</v>
      </c>
      <c r="C565" s="275">
        <v>6045</v>
      </c>
      <c r="D565" s="697" t="s">
        <v>317</v>
      </c>
      <c r="E565" s="150" t="s">
        <v>56</v>
      </c>
      <c r="F565" s="397" t="s">
        <v>7</v>
      </c>
      <c r="G565" s="148"/>
      <c r="H565" s="634"/>
      <c r="I565" s="635"/>
      <c r="J565" s="635"/>
      <c r="K565" s="635"/>
      <c r="L565" s="806"/>
      <c r="M565" s="340"/>
      <c r="N565" s="783">
        <f>SUM(H565:$L565)</f>
        <v>0</v>
      </c>
      <c r="O565" s="520">
        <f t="shared" si="76"/>
        <v>0</v>
      </c>
      <c r="P565" s="349" t="str">
        <f t="shared" si="77"/>
        <v>NO</v>
      </c>
      <c r="Q565" s="674">
        <f>IF(P565="yes","S","")</f>
      </c>
      <c r="S565" s="666" t="str">
        <f>IF(N565=0," ",IF(O565&lt;&gt;24,"ERROR!"," "))</f>
        <v> </v>
      </c>
    </row>
    <row r="566" spans="2:19" ht="15.75" hidden="1">
      <c r="B566" s="945" t="s">
        <v>117</v>
      </c>
      <c r="C566" s="275">
        <v>1848</v>
      </c>
      <c r="D566" s="697" t="s">
        <v>395</v>
      </c>
      <c r="E566" s="150" t="s">
        <v>46</v>
      </c>
      <c r="F566" s="397" t="s">
        <v>7</v>
      </c>
      <c r="G566" s="148"/>
      <c r="H566" s="634"/>
      <c r="I566" s="635"/>
      <c r="J566" s="635"/>
      <c r="K566" s="635"/>
      <c r="L566" s="806"/>
      <c r="M566" s="340"/>
      <c r="N566" s="783">
        <f>SUM(H566:$L566)</f>
        <v>0</v>
      </c>
      <c r="O566" s="520">
        <f t="shared" si="76"/>
        <v>0</v>
      </c>
      <c r="P566" s="349" t="str">
        <f t="shared" si="77"/>
        <v>NO</v>
      </c>
      <c r="Q566" s="674">
        <f t="shared" si="71"/>
      </c>
      <c r="S566" s="666" t="str">
        <f t="shared" si="72"/>
        <v> </v>
      </c>
    </row>
    <row r="567" spans="2:19" ht="16.5" hidden="1" thickBot="1">
      <c r="B567" s="945"/>
      <c r="C567" s="275"/>
      <c r="D567" s="697"/>
      <c r="E567" s="150"/>
      <c r="F567" s="397" t="s">
        <v>7</v>
      </c>
      <c r="G567" s="148"/>
      <c r="H567" s="619"/>
      <c r="I567" s="620"/>
      <c r="J567" s="620"/>
      <c r="K567" s="620"/>
      <c r="L567" s="808"/>
      <c r="M567" s="795"/>
      <c r="N567" s="783">
        <f>SUM(H567:$L567)</f>
        <v>0</v>
      </c>
      <c r="O567" s="520">
        <f t="shared" si="76"/>
        <v>0</v>
      </c>
      <c r="P567" s="349" t="str">
        <f t="shared" si="77"/>
        <v>NO</v>
      </c>
      <c r="Q567" s="674">
        <f t="shared" si="71"/>
      </c>
      <c r="S567" s="667" t="str">
        <f t="shared" si="72"/>
        <v> </v>
      </c>
    </row>
    <row r="568" spans="3:17" ht="24" customHeight="1" thickBot="1">
      <c r="C568" s="274">
        <f>COUNT(C453:C567)</f>
        <v>113</v>
      </c>
      <c r="D568" s="1375" t="s">
        <v>24</v>
      </c>
      <c r="E568" s="1387"/>
      <c r="F568" s="1388" t="s">
        <v>25</v>
      </c>
      <c r="G568" s="1389"/>
      <c r="H568" s="1389"/>
      <c r="I568" s="1389"/>
      <c r="J568" s="1389"/>
      <c r="K568" s="1389"/>
      <c r="L568" s="1389"/>
      <c r="M568" s="1389"/>
      <c r="N568" s="1389"/>
      <c r="O568" s="1389"/>
      <c r="P568" s="1389"/>
      <c r="Q568" s="1390"/>
    </row>
    <row r="569" ht="15" customHeight="1"/>
    <row r="570" spans="3:17" ht="24" customHeight="1" thickBot="1">
      <c r="C570" s="633"/>
      <c r="D570" s="633"/>
      <c r="E570" s="633"/>
      <c r="F570" s="633"/>
      <c r="G570" s="633"/>
      <c r="H570" s="633"/>
      <c r="I570" s="633"/>
      <c r="J570" s="633"/>
      <c r="K570" s="633"/>
      <c r="L570" s="633"/>
      <c r="M570" s="633"/>
      <c r="N570" s="473"/>
      <c r="O570" s="473"/>
      <c r="P570" s="633"/>
      <c r="Q570" s="680"/>
    </row>
    <row r="571" spans="2:20" ht="30" customHeight="1" thickBot="1">
      <c r="B571" s="1424" t="str">
        <f>B2</f>
        <v>SOUTH AFRICAN NPA NATIONAL CHAMPIONSHIPS - SANDF EEUFEES RANGE - 22nd to 24th MARCH, 2019</v>
      </c>
      <c r="C571" s="1425"/>
      <c r="D571" s="1425"/>
      <c r="E571" s="1425"/>
      <c r="F571" s="1425"/>
      <c r="G571" s="1425"/>
      <c r="H571" s="1425"/>
      <c r="I571" s="1425"/>
      <c r="J571" s="1425"/>
      <c r="K571" s="1425"/>
      <c r="L571" s="1425"/>
      <c r="M571" s="1425"/>
      <c r="N571" s="1425"/>
      <c r="O571" s="1425"/>
      <c r="P571" s="1425"/>
      <c r="Q571" s="1425"/>
      <c r="R571" s="1425"/>
      <c r="S571" s="1425"/>
      <c r="T571" s="1426"/>
    </row>
    <row r="572" spans="4:20" ht="18.75" customHeight="1" thickBot="1">
      <c r="D572" s="433"/>
      <c r="E572" s="433"/>
      <c r="G572" s="433"/>
      <c r="H572" s="327"/>
      <c r="I572" s="327"/>
      <c r="J572" s="327"/>
      <c r="K572" s="327"/>
      <c r="L572" s="327"/>
      <c r="P572" s="328"/>
      <c r="R572" s="100"/>
      <c r="S572" s="100"/>
      <c r="T572" s="100"/>
    </row>
    <row r="573" spans="3:20" s="473" customFormat="1" ht="25.5" customHeight="1" thickBot="1">
      <c r="C573" s="1319" t="str">
        <f>C4</f>
        <v>NPA EVENT RESULTS - MARCH 2019</v>
      </c>
      <c r="D573" s="1320"/>
      <c r="E573" s="1320"/>
      <c r="F573" s="1320"/>
      <c r="G573" s="1320"/>
      <c r="H573" s="1320"/>
      <c r="I573" s="1320"/>
      <c r="J573" s="1320"/>
      <c r="K573" s="1320"/>
      <c r="L573" s="1320"/>
      <c r="M573" s="1320"/>
      <c r="N573" s="1320"/>
      <c r="O573" s="1320"/>
      <c r="P573" s="1320"/>
      <c r="Q573" s="1320"/>
      <c r="R573" s="1320"/>
      <c r="S573" s="1320"/>
      <c r="T573" s="1321"/>
    </row>
    <row r="574" ht="15" customHeight="1" thickBot="1"/>
    <row r="575" spans="2:20" s="155" customFormat="1" ht="27.75" customHeight="1" thickBot="1">
      <c r="B575" s="255"/>
      <c r="C575" s="261"/>
      <c r="D575" s="1304" t="s">
        <v>16</v>
      </c>
      <c r="E575" s="1305"/>
      <c r="F575" s="1305"/>
      <c r="G575" s="1305"/>
      <c r="H575" s="1305"/>
      <c r="I575" s="1305"/>
      <c r="J575" s="1305"/>
      <c r="K575" s="1305"/>
      <c r="L575" s="1305"/>
      <c r="M575" s="1305"/>
      <c r="N575" s="1305"/>
      <c r="O575" s="1305"/>
      <c r="P575" s="1306"/>
      <c r="Q575" s="683"/>
      <c r="S575" s="633"/>
      <c r="T575" s="633"/>
    </row>
    <row r="576" spans="2:21" s="155" customFormat="1" ht="35.25" customHeight="1" thickBot="1">
      <c r="B576" s="255"/>
      <c r="C576" s="279" t="s">
        <v>1</v>
      </c>
      <c r="D576" s="631" t="s">
        <v>0</v>
      </c>
      <c r="E576" s="194" t="s">
        <v>39</v>
      </c>
      <c r="F576" s="392" t="s">
        <v>57</v>
      </c>
      <c r="G576" s="195"/>
      <c r="H576" s="319" t="s">
        <v>19</v>
      </c>
      <c r="I576" s="320">
        <v>10</v>
      </c>
      <c r="J576" s="320">
        <v>9</v>
      </c>
      <c r="K576" s="320">
        <v>8</v>
      </c>
      <c r="L576" s="320">
        <v>7</v>
      </c>
      <c r="M576" s="490">
        <v>6</v>
      </c>
      <c r="N576" s="491">
        <v>5</v>
      </c>
      <c r="O576" s="789">
        <v>0</v>
      </c>
      <c r="P576" s="560" t="s">
        <v>3</v>
      </c>
      <c r="Q576" s="684" t="s">
        <v>20</v>
      </c>
      <c r="S576" s="28" t="s">
        <v>22</v>
      </c>
      <c r="T576" s="47" t="s">
        <v>23</v>
      </c>
      <c r="U576" s="664" t="s">
        <v>302</v>
      </c>
    </row>
    <row r="577" spans="2:21" s="155" customFormat="1" ht="15" customHeight="1">
      <c r="B577" s="945" t="s">
        <v>119</v>
      </c>
      <c r="C577" s="709">
        <v>6045</v>
      </c>
      <c r="D577" s="706" t="s">
        <v>311</v>
      </c>
      <c r="E577" s="163" t="s">
        <v>56</v>
      </c>
      <c r="F577" s="404" t="s">
        <v>8</v>
      </c>
      <c r="G577" s="76"/>
      <c r="H577" s="813">
        <v>120</v>
      </c>
      <c r="I577" s="814">
        <v>170</v>
      </c>
      <c r="J577" s="814">
        <v>9</v>
      </c>
      <c r="K577" s="814"/>
      <c r="L577" s="814"/>
      <c r="M577" s="815"/>
      <c r="N577" s="816"/>
      <c r="O577" s="812"/>
      <c r="P577" s="758">
        <f>SUM(H577:$N577)</f>
        <v>299</v>
      </c>
      <c r="Q577" s="685">
        <f aca="true" t="shared" si="80" ref="Q577:Q614">(H577/10)+(I577/10)+(J577/9)+(K577/8)+(L577/7)+(M577/6)+(N577/5)+O577</f>
        <v>30</v>
      </c>
      <c r="S577" s="1596"/>
      <c r="T577" s="1566"/>
      <c r="U577" s="666" t="str">
        <f>IF(P577=0," ",IF(Q577&lt;&gt;30,"ERROR!"," "))</f>
        <v> </v>
      </c>
    </row>
    <row r="578" spans="2:21" s="155" customFormat="1" ht="15" customHeight="1">
      <c r="B578" s="945" t="s">
        <v>119</v>
      </c>
      <c r="C578" s="270">
        <v>1266</v>
      </c>
      <c r="D578" s="148" t="s">
        <v>366</v>
      </c>
      <c r="E578" s="150" t="s">
        <v>41</v>
      </c>
      <c r="F578" s="404" t="s">
        <v>8</v>
      </c>
      <c r="G578" s="76"/>
      <c r="H578" s="634">
        <v>140</v>
      </c>
      <c r="I578" s="635">
        <v>130</v>
      </c>
      <c r="J578" s="635">
        <v>27</v>
      </c>
      <c r="K578" s="635"/>
      <c r="L578" s="635"/>
      <c r="M578" s="478"/>
      <c r="N578" s="484"/>
      <c r="O578" s="790"/>
      <c r="P578" s="758">
        <f>SUM(H578:$N578)</f>
        <v>297</v>
      </c>
      <c r="Q578" s="685">
        <f t="shared" si="80"/>
        <v>30</v>
      </c>
      <c r="R578" s="1228"/>
      <c r="S578" s="1567"/>
      <c r="T578" s="1597"/>
      <c r="U578" s="666" t="str">
        <f>IF(P578=0," ",IF(Q578&lt;&gt;30,"ERROR!"," "))</f>
        <v> </v>
      </c>
    </row>
    <row r="579" spans="2:21" s="155" customFormat="1" ht="15" customHeight="1">
      <c r="B579" s="945"/>
      <c r="C579" s="275">
        <v>6027</v>
      </c>
      <c r="D579" s="712" t="s">
        <v>78</v>
      </c>
      <c r="E579" s="708" t="s">
        <v>43</v>
      </c>
      <c r="F579" s="404" t="s">
        <v>8</v>
      </c>
      <c r="G579" s="1228"/>
      <c r="H579" s="634">
        <v>90</v>
      </c>
      <c r="I579" s="635">
        <v>180</v>
      </c>
      <c r="J579" s="635">
        <v>27</v>
      </c>
      <c r="K579" s="635"/>
      <c r="L579" s="635"/>
      <c r="M579" s="478"/>
      <c r="N579" s="484"/>
      <c r="O579" s="790"/>
      <c r="P579" s="758">
        <f>SUM(H579:$N579)</f>
        <v>297</v>
      </c>
      <c r="Q579" s="685">
        <f>(H579/10)+(I579/10)+(J579/9)+(K579/8)+(L579/7)+(M579/6)+(N579/5)+O579</f>
        <v>30</v>
      </c>
      <c r="R579" s="1228"/>
      <c r="S579" s="1567" t="s">
        <v>466</v>
      </c>
      <c r="T579" s="1597"/>
      <c r="U579" s="666"/>
    </row>
    <row r="580" spans="2:21" s="155" customFormat="1" ht="15" customHeight="1">
      <c r="B580" s="945" t="s">
        <v>119</v>
      </c>
      <c r="C580" s="275">
        <v>6016</v>
      </c>
      <c r="D580" s="697" t="s">
        <v>282</v>
      </c>
      <c r="E580" s="150" t="s">
        <v>56</v>
      </c>
      <c r="F580" s="402" t="s">
        <v>8</v>
      </c>
      <c r="G580" s="77"/>
      <c r="H580" s="634">
        <v>90</v>
      </c>
      <c r="I580" s="635">
        <v>180</v>
      </c>
      <c r="J580" s="635">
        <v>27</v>
      </c>
      <c r="K580" s="635"/>
      <c r="L580" s="635"/>
      <c r="M580" s="478"/>
      <c r="N580" s="484"/>
      <c r="O580" s="790"/>
      <c r="P580" s="758">
        <f>SUM(H580:$N580)</f>
        <v>297</v>
      </c>
      <c r="Q580" s="686">
        <f>(H580/10)+(I580/10)+(J580/9)+(K580/8)+(L580/7)+(M580/6)+(N580/5)+O580</f>
        <v>30</v>
      </c>
      <c r="R580" s="1228"/>
      <c r="S580" s="1567"/>
      <c r="T580" s="1597"/>
      <c r="U580" s="666"/>
    </row>
    <row r="581" spans="2:21" s="155" customFormat="1" ht="15" customHeight="1">
      <c r="B581" s="945" t="s">
        <v>119</v>
      </c>
      <c r="C581" s="270">
        <v>2434</v>
      </c>
      <c r="D581" s="76" t="s">
        <v>276</v>
      </c>
      <c r="E581" s="167" t="s">
        <v>46</v>
      </c>
      <c r="F581" s="404" t="s">
        <v>8</v>
      </c>
      <c r="G581" s="77"/>
      <c r="H581" s="634">
        <v>130</v>
      </c>
      <c r="I581" s="635">
        <v>130</v>
      </c>
      <c r="J581" s="635">
        <v>36</v>
      </c>
      <c r="K581" s="635"/>
      <c r="L581" s="635"/>
      <c r="M581" s="478"/>
      <c r="N581" s="484"/>
      <c r="O581" s="790"/>
      <c r="P581" s="758">
        <f>SUM(H581:$N581)</f>
        <v>296</v>
      </c>
      <c r="Q581" s="686">
        <f t="shared" si="80"/>
        <v>30</v>
      </c>
      <c r="R581" s="1228"/>
      <c r="S581" s="1567"/>
      <c r="T581" s="1597"/>
      <c r="U581" s="666" t="str">
        <f aca="true" t="shared" si="81" ref="U581:U650">IF(P581=0," ",IF(Q581&lt;&gt;30,"ERROR!"," "))</f>
        <v> </v>
      </c>
    </row>
    <row r="582" spans="2:21" s="155" customFormat="1" ht="15" customHeight="1">
      <c r="B582" s="945" t="s">
        <v>119</v>
      </c>
      <c r="C582" s="270">
        <v>6043</v>
      </c>
      <c r="D582" s="1237" t="s">
        <v>328</v>
      </c>
      <c r="E582" s="150" t="s">
        <v>56</v>
      </c>
      <c r="F582" s="402" t="s">
        <v>8</v>
      </c>
      <c r="G582" s="77"/>
      <c r="H582" s="634">
        <v>120</v>
      </c>
      <c r="I582" s="635">
        <v>140</v>
      </c>
      <c r="J582" s="635">
        <v>36</v>
      </c>
      <c r="K582" s="635"/>
      <c r="L582" s="635"/>
      <c r="M582" s="478"/>
      <c r="N582" s="484"/>
      <c r="O582" s="790"/>
      <c r="P582" s="758">
        <f>SUM(H582:$N582)</f>
        <v>296</v>
      </c>
      <c r="Q582" s="686">
        <f>(H582/10)+(I582/10)+(J582/9)+(K582/8)+(L582/7)+(M582/6)+(N582/5)+O582</f>
        <v>30</v>
      </c>
      <c r="R582" s="1228"/>
      <c r="S582" s="1567"/>
      <c r="T582" s="1597"/>
      <c r="U582" s="666"/>
    </row>
    <row r="583" spans="2:21" s="155" customFormat="1" ht="15" customHeight="1">
      <c r="B583" s="945" t="s">
        <v>119</v>
      </c>
      <c r="C583" s="270">
        <v>1287</v>
      </c>
      <c r="D583" s="1237" t="s">
        <v>251</v>
      </c>
      <c r="E583" s="150" t="s">
        <v>43</v>
      </c>
      <c r="F583" s="402" t="s">
        <v>8</v>
      </c>
      <c r="G583" s="77"/>
      <c r="H583" s="634">
        <v>130</v>
      </c>
      <c r="I583" s="635">
        <v>120</v>
      </c>
      <c r="J583" s="635">
        <v>45</v>
      </c>
      <c r="K583" s="635"/>
      <c r="L583" s="635"/>
      <c r="M583" s="478"/>
      <c r="N583" s="484"/>
      <c r="O583" s="790"/>
      <c r="P583" s="758">
        <f>SUM(H583:$N583)</f>
        <v>295</v>
      </c>
      <c r="Q583" s="686">
        <f>(H583/10)+(I583/10)+(J583/9)+(K583/8)+(L583/7)+(M583/6)+(N583/5)+O583</f>
        <v>30</v>
      </c>
      <c r="R583" s="1228"/>
      <c r="S583" s="1567"/>
      <c r="T583" s="1597"/>
      <c r="U583" s="666"/>
    </row>
    <row r="584" spans="2:21" s="155" customFormat="1" ht="15" customHeight="1">
      <c r="B584" s="945" t="s">
        <v>119</v>
      </c>
      <c r="C584" s="1226">
        <v>2</v>
      </c>
      <c r="D584" s="1262" t="s">
        <v>319</v>
      </c>
      <c r="E584" s="638" t="s">
        <v>43</v>
      </c>
      <c r="F584" s="400" t="s">
        <v>8</v>
      </c>
      <c r="G584" s="77"/>
      <c r="H584" s="634">
        <v>90</v>
      </c>
      <c r="I584" s="635">
        <v>160</v>
      </c>
      <c r="J584" s="635">
        <v>45</v>
      </c>
      <c r="K584" s="635"/>
      <c r="L584" s="635"/>
      <c r="M584" s="478"/>
      <c r="N584" s="484"/>
      <c r="O584" s="790"/>
      <c r="P584" s="758">
        <f>SUM(H584:$N584)</f>
        <v>295</v>
      </c>
      <c r="Q584" s="686">
        <f t="shared" si="80"/>
        <v>30</v>
      </c>
      <c r="R584" s="1228"/>
      <c r="S584" s="1567"/>
      <c r="T584" s="1597"/>
      <c r="U584" s="666" t="str">
        <f t="shared" si="81"/>
        <v> </v>
      </c>
    </row>
    <row r="585" spans="2:21" s="155" customFormat="1" ht="15" customHeight="1">
      <c r="B585" s="255"/>
      <c r="C585" s="270">
        <v>6008</v>
      </c>
      <c r="D585" s="1237" t="s">
        <v>248</v>
      </c>
      <c r="E585" s="150" t="s">
        <v>56</v>
      </c>
      <c r="F585" s="402" t="s">
        <v>8</v>
      </c>
      <c r="G585" s="1237"/>
      <c r="H585" s="634">
        <v>100</v>
      </c>
      <c r="I585" s="635">
        <v>150</v>
      </c>
      <c r="J585" s="635">
        <v>45</v>
      </c>
      <c r="K585" s="635"/>
      <c r="L585" s="635"/>
      <c r="M585" s="478"/>
      <c r="N585" s="484"/>
      <c r="O585" s="790"/>
      <c r="P585" s="758">
        <f>SUM(H585:$N585)</f>
        <v>295</v>
      </c>
      <c r="Q585" s="686">
        <f t="shared" si="80"/>
        <v>30</v>
      </c>
      <c r="R585" s="1228"/>
      <c r="S585" s="1567"/>
      <c r="T585" s="1597"/>
      <c r="U585" s="666" t="str">
        <f t="shared" si="81"/>
        <v> </v>
      </c>
    </row>
    <row r="586" spans="2:21" s="155" customFormat="1" ht="15" customHeight="1">
      <c r="B586" s="945" t="s">
        <v>119</v>
      </c>
      <c r="C586" s="718">
        <v>1786</v>
      </c>
      <c r="D586" s="731" t="s">
        <v>330</v>
      </c>
      <c r="E586" s="700" t="s">
        <v>51</v>
      </c>
      <c r="F586" s="400" t="s">
        <v>8</v>
      </c>
      <c r="G586" s="77"/>
      <c r="H586" s="634">
        <v>130</v>
      </c>
      <c r="I586" s="635">
        <v>110</v>
      </c>
      <c r="J586" s="635">
        <v>54</v>
      </c>
      <c r="K586" s="635"/>
      <c r="L586" s="635"/>
      <c r="M586" s="478"/>
      <c r="N586" s="484"/>
      <c r="O586" s="790"/>
      <c r="P586" s="758">
        <f>SUM(H586:$N586)</f>
        <v>294</v>
      </c>
      <c r="Q586" s="686">
        <f t="shared" si="80"/>
        <v>30</v>
      </c>
      <c r="R586" s="1228"/>
      <c r="S586" s="1567"/>
      <c r="T586" s="1597"/>
      <c r="U586" s="666" t="str">
        <f t="shared" si="81"/>
        <v> </v>
      </c>
    </row>
    <row r="587" spans="2:21" s="155" customFormat="1" ht="15" customHeight="1">
      <c r="B587" s="945" t="s">
        <v>119</v>
      </c>
      <c r="C587" s="275">
        <v>6034</v>
      </c>
      <c r="D587" s="697" t="s">
        <v>278</v>
      </c>
      <c r="E587" s="150" t="s">
        <v>56</v>
      </c>
      <c r="F587" s="400" t="s">
        <v>8</v>
      </c>
      <c r="G587" s="77"/>
      <c r="H587" s="634">
        <v>70</v>
      </c>
      <c r="I587" s="635">
        <v>160</v>
      </c>
      <c r="J587" s="635">
        <v>54</v>
      </c>
      <c r="K587" s="635">
        <v>8</v>
      </c>
      <c r="L587" s="635"/>
      <c r="M587" s="478"/>
      <c r="N587" s="484"/>
      <c r="O587" s="790"/>
      <c r="P587" s="758">
        <f>SUM(H587:$N587)</f>
        <v>292</v>
      </c>
      <c r="Q587" s="686">
        <f>(H587/10)+(I587/10)+(J587/9)+(K587/8)+(L587/7)+(M587/6)+(N587/5)+O587</f>
        <v>30</v>
      </c>
      <c r="R587" s="1228"/>
      <c r="S587" s="1567"/>
      <c r="T587" s="1597"/>
      <c r="U587" s="666" t="str">
        <f t="shared" si="81"/>
        <v> </v>
      </c>
    </row>
    <row r="588" spans="2:21" s="155" customFormat="1" ht="15" customHeight="1">
      <c r="B588" s="945" t="s">
        <v>119</v>
      </c>
      <c r="C588" s="1595">
        <v>90</v>
      </c>
      <c r="D588" s="165" t="s">
        <v>351</v>
      </c>
      <c r="E588" s="1154" t="s">
        <v>44</v>
      </c>
      <c r="F588" s="400" t="s">
        <v>8</v>
      </c>
      <c r="G588" s="77"/>
      <c r="H588" s="634">
        <v>60</v>
      </c>
      <c r="I588" s="635">
        <v>110</v>
      </c>
      <c r="J588" s="635">
        <v>117</v>
      </c>
      <c r="K588" s="635"/>
      <c r="L588" s="635"/>
      <c r="M588" s="478"/>
      <c r="N588" s="484"/>
      <c r="O588" s="790"/>
      <c r="P588" s="758">
        <f>SUM(H588:$N588)</f>
        <v>287</v>
      </c>
      <c r="Q588" s="686">
        <f>(H588/10)+(I588/10)+(J588/9)+(K588/8)+(L588/7)+(M588/6)+(N588/5)+O588</f>
        <v>30</v>
      </c>
      <c r="R588" s="1228"/>
      <c r="S588" s="1567"/>
      <c r="T588" s="1597"/>
      <c r="U588" s="666" t="str">
        <f t="shared" si="81"/>
        <v> </v>
      </c>
    </row>
    <row r="589" spans="2:21" s="155" customFormat="1" ht="15" customHeight="1">
      <c r="B589" s="945" t="s">
        <v>119</v>
      </c>
      <c r="C589" s="276">
        <v>1376</v>
      </c>
      <c r="D589" s="85" t="s">
        <v>76</v>
      </c>
      <c r="E589" s="147" t="s">
        <v>51</v>
      </c>
      <c r="F589" s="400" t="s">
        <v>8</v>
      </c>
      <c r="G589" s="77"/>
      <c r="H589" s="634">
        <v>80</v>
      </c>
      <c r="I589" s="635">
        <v>100</v>
      </c>
      <c r="J589" s="635">
        <v>90</v>
      </c>
      <c r="K589" s="635">
        <v>16</v>
      </c>
      <c r="L589" s="635"/>
      <c r="M589" s="478"/>
      <c r="N589" s="484"/>
      <c r="O589" s="790"/>
      <c r="P589" s="758">
        <f>SUM(H589:$N589)</f>
        <v>286</v>
      </c>
      <c r="Q589" s="686">
        <f t="shared" si="80"/>
        <v>30</v>
      </c>
      <c r="R589" s="1228"/>
      <c r="S589" s="1567"/>
      <c r="T589" s="1597"/>
      <c r="U589" s="666" t="str">
        <f t="shared" si="81"/>
        <v> </v>
      </c>
    </row>
    <row r="590" spans="2:21" s="155" customFormat="1" ht="15" customHeight="1">
      <c r="B590" s="945" t="s">
        <v>119</v>
      </c>
      <c r="C590" s="1226">
        <v>516</v>
      </c>
      <c r="D590" s="590" t="s">
        <v>64</v>
      </c>
      <c r="E590" s="638" t="s">
        <v>51</v>
      </c>
      <c r="F590" s="400" t="s">
        <v>8</v>
      </c>
      <c r="G590" s="77"/>
      <c r="H590" s="634">
        <v>120</v>
      </c>
      <c r="I590" s="635">
        <v>100</v>
      </c>
      <c r="J590" s="635">
        <v>63</v>
      </c>
      <c r="K590" s="635"/>
      <c r="L590" s="635"/>
      <c r="M590" s="478"/>
      <c r="N590" s="484"/>
      <c r="O590" s="790">
        <v>1</v>
      </c>
      <c r="P590" s="758">
        <f>SUM(H590:$N590)</f>
        <v>283</v>
      </c>
      <c r="Q590" s="686">
        <f>(H590/10)+(I590/10)+(J590/9)+(K590/8)+(L590/7)+(M590/6)+(N590/5)+O590</f>
        <v>30</v>
      </c>
      <c r="R590" s="1228"/>
      <c r="S590" s="1567"/>
      <c r="T590" s="1597"/>
      <c r="U590" s="666" t="str">
        <f t="shared" si="81"/>
        <v> </v>
      </c>
    </row>
    <row r="591" spans="2:21" s="155" customFormat="1" ht="15" customHeight="1" thickBot="1">
      <c r="B591" s="945" t="s">
        <v>119</v>
      </c>
      <c r="C591" s="273">
        <v>3624</v>
      </c>
      <c r="D591" s="151" t="s">
        <v>103</v>
      </c>
      <c r="E591" s="166" t="s">
        <v>44</v>
      </c>
      <c r="F591" s="403" t="s">
        <v>8</v>
      </c>
      <c r="G591" s="1234"/>
      <c r="H591" s="619">
        <v>50</v>
      </c>
      <c r="I591" s="620">
        <v>110</v>
      </c>
      <c r="J591" s="620">
        <v>99</v>
      </c>
      <c r="K591" s="620">
        <v>24</v>
      </c>
      <c r="L591" s="620"/>
      <c r="M591" s="480"/>
      <c r="N591" s="485"/>
      <c r="O591" s="791"/>
      <c r="P591" s="624">
        <f>SUM(H591:$N591)</f>
        <v>283</v>
      </c>
      <c r="Q591" s="687">
        <f>(H591/10)+(I591/10)+(J591/9)+(K591/8)+(L591/7)+(M591/6)+(N591/5)+O591</f>
        <v>30</v>
      </c>
      <c r="R591" s="1228"/>
      <c r="S591" s="1567"/>
      <c r="T591" s="1597"/>
      <c r="U591" s="666" t="str">
        <f t="shared" si="81"/>
        <v> </v>
      </c>
    </row>
    <row r="592" spans="2:21" s="155" customFormat="1" ht="15" customHeight="1" hidden="1" thickBot="1">
      <c r="B592" s="945" t="s">
        <v>119</v>
      </c>
      <c r="C592" s="1579">
        <v>786</v>
      </c>
      <c r="D592" s="161" t="s">
        <v>75</v>
      </c>
      <c r="E592" s="1230" t="s">
        <v>50</v>
      </c>
      <c r="F592" s="394" t="s">
        <v>8</v>
      </c>
      <c r="G592" s="1230"/>
      <c r="H592" s="1580"/>
      <c r="I592" s="1581"/>
      <c r="J592" s="1581"/>
      <c r="K592" s="1581"/>
      <c r="L592" s="1581"/>
      <c r="M592" s="1625"/>
      <c r="N592" s="1626"/>
      <c r="O592" s="1617"/>
      <c r="P592" s="1621">
        <f>SUM(H592:$N592)</f>
        <v>0</v>
      </c>
      <c r="Q592" s="1627">
        <f t="shared" si="80"/>
        <v>0</v>
      </c>
      <c r="R592" s="1230"/>
      <c r="S592" s="1567"/>
      <c r="T592" s="1597"/>
      <c r="U592" s="666" t="str">
        <f t="shared" si="81"/>
        <v> </v>
      </c>
    </row>
    <row r="593" spans="2:21" ht="15" customHeight="1" hidden="1" thickBot="1">
      <c r="B593" s="945" t="s">
        <v>119</v>
      </c>
      <c r="C593" s="1579">
        <v>1237</v>
      </c>
      <c r="D593" s="161" t="s">
        <v>175</v>
      </c>
      <c r="E593" s="1230" t="s">
        <v>60</v>
      </c>
      <c r="F593" s="394" t="s">
        <v>8</v>
      </c>
      <c r="G593" s="1252"/>
      <c r="H593" s="1580"/>
      <c r="I593" s="1581"/>
      <c r="J593" s="1581"/>
      <c r="K593" s="1581"/>
      <c r="L593" s="1581"/>
      <c r="M593" s="1625"/>
      <c r="N593" s="1626"/>
      <c r="O593" s="1617"/>
      <c r="P593" s="1621">
        <f>SUM(H593:$N593)</f>
        <v>0</v>
      </c>
      <c r="Q593" s="687">
        <f t="shared" si="80"/>
        <v>0</v>
      </c>
      <c r="R593" s="88"/>
      <c r="S593" s="1598"/>
      <c r="T593" s="1599"/>
      <c r="U593" s="666" t="str">
        <f t="shared" si="81"/>
        <v> </v>
      </c>
    </row>
    <row r="594" spans="2:21" ht="15" customHeight="1">
      <c r="B594" s="945" t="s">
        <v>119</v>
      </c>
      <c r="C594" s="278">
        <v>1661</v>
      </c>
      <c r="D594" s="167" t="s">
        <v>326</v>
      </c>
      <c r="E594" s="76" t="s">
        <v>43</v>
      </c>
      <c r="F594" s="404" t="s">
        <v>4</v>
      </c>
      <c r="G594" s="168"/>
      <c r="H594" s="809">
        <v>110</v>
      </c>
      <c r="I594" s="810">
        <v>140</v>
      </c>
      <c r="J594" s="810">
        <v>45</v>
      </c>
      <c r="K594" s="810"/>
      <c r="L594" s="810"/>
      <c r="M594" s="482"/>
      <c r="N594" s="483"/>
      <c r="O594" s="792"/>
      <c r="P594" s="758">
        <f>SUM(H594:$N594)</f>
        <v>295</v>
      </c>
      <c r="Q594" s="685">
        <f t="shared" si="80"/>
        <v>30</v>
      </c>
      <c r="R594" s="89"/>
      <c r="S594" s="68" t="str">
        <f aca="true" t="shared" si="82" ref="S594:S612">IF(P594&gt;297,"Yes","NO")</f>
        <v>NO</v>
      </c>
      <c r="T594" s="213">
        <f aca="true" t="shared" si="83" ref="T594:T612">IF(S594="yes","HM","")</f>
      </c>
      <c r="U594" s="666" t="str">
        <f t="shared" si="81"/>
        <v> </v>
      </c>
    </row>
    <row r="595" spans="2:21" ht="15" customHeight="1">
      <c r="B595" s="945" t="s">
        <v>119</v>
      </c>
      <c r="C595" s="270">
        <v>1467</v>
      </c>
      <c r="D595" s="150" t="s">
        <v>345</v>
      </c>
      <c r="E595" s="1237" t="s">
        <v>50</v>
      </c>
      <c r="F595" s="402" t="s">
        <v>4</v>
      </c>
      <c r="G595" s="148"/>
      <c r="H595" s="634">
        <v>80</v>
      </c>
      <c r="I595" s="635">
        <v>170</v>
      </c>
      <c r="J595" s="635">
        <v>45</v>
      </c>
      <c r="K595" s="635"/>
      <c r="L595" s="635"/>
      <c r="M595" s="478"/>
      <c r="N595" s="484"/>
      <c r="O595" s="790"/>
      <c r="P595" s="758">
        <f>SUM(H595:$N595)</f>
        <v>295</v>
      </c>
      <c r="Q595" s="686">
        <f>(H595/10)+(I595/10)+(J595/9)+(K595/8)+(L595/7)+(M595/6)+(N595/5)+O595</f>
        <v>30</v>
      </c>
      <c r="R595" s="89"/>
      <c r="S595" s="57" t="str">
        <f>IF(P595&gt;297,"Yes","NO")</f>
        <v>NO</v>
      </c>
      <c r="T595" s="211">
        <f>IF(S595="yes","HM","")</f>
      </c>
      <c r="U595" s="666" t="str">
        <f>IF(P595=0," ",IF(Q595&lt;&gt;30,"ERROR!"," "))</f>
        <v> </v>
      </c>
    </row>
    <row r="596" spans="2:21" ht="15" customHeight="1">
      <c r="B596" s="945" t="s">
        <v>119</v>
      </c>
      <c r="C596" s="278">
        <v>6038</v>
      </c>
      <c r="D596" s="167" t="s">
        <v>313</v>
      </c>
      <c r="E596" s="76" t="s">
        <v>56</v>
      </c>
      <c r="F596" s="402" t="s">
        <v>4</v>
      </c>
      <c r="G596" s="148"/>
      <c r="H596" s="634">
        <v>50</v>
      </c>
      <c r="I596" s="635">
        <v>200</v>
      </c>
      <c r="J596" s="635">
        <v>45</v>
      </c>
      <c r="K596" s="635"/>
      <c r="L596" s="635"/>
      <c r="M596" s="478"/>
      <c r="N596" s="484"/>
      <c r="O596" s="790"/>
      <c r="P596" s="758">
        <f>SUM(H596:$N596)</f>
        <v>295</v>
      </c>
      <c r="Q596" s="686">
        <f>(H596/10)+(I596/10)+(J596/9)+(K596/8)+(L596/7)+(M596/6)+(N596/5)+O596</f>
        <v>30</v>
      </c>
      <c r="R596" s="89"/>
      <c r="S596" s="57" t="str">
        <f>IF(P596&gt;297,"Yes","NO")</f>
        <v>NO</v>
      </c>
      <c r="T596" s="211">
        <f>IF(S596="yes","HM","")</f>
      </c>
      <c r="U596" s="666" t="str">
        <f>IF(P596=0," ",IF(Q596&lt;&gt;30,"ERROR!"," "))</f>
        <v> </v>
      </c>
    </row>
    <row r="597" spans="2:21" ht="15" customHeight="1">
      <c r="B597" s="945" t="s">
        <v>119</v>
      </c>
      <c r="C597" s="270">
        <v>1539</v>
      </c>
      <c r="D597" s="150" t="s">
        <v>65</v>
      </c>
      <c r="E597" s="1237" t="s">
        <v>43</v>
      </c>
      <c r="F597" s="402" t="s">
        <v>4</v>
      </c>
      <c r="G597" s="148"/>
      <c r="H597" s="634">
        <v>60</v>
      </c>
      <c r="I597" s="635">
        <v>180</v>
      </c>
      <c r="J597" s="635">
        <v>54</v>
      </c>
      <c r="K597" s="635"/>
      <c r="L597" s="635"/>
      <c r="M597" s="478"/>
      <c r="N597" s="484"/>
      <c r="O597" s="790"/>
      <c r="P597" s="758">
        <f>SUM(H597:$N597)</f>
        <v>294</v>
      </c>
      <c r="Q597" s="686">
        <f>(H597/10)+(I597/10)+(J597/9)+(K597/8)+(L597/7)+(M597/6)+(N597/5)+O597</f>
        <v>30</v>
      </c>
      <c r="R597" s="89"/>
      <c r="S597" s="57" t="str">
        <f>IF(P597&gt;297,"Yes","NO")</f>
        <v>NO</v>
      </c>
      <c r="T597" s="211">
        <f>IF(S597="yes","HM","")</f>
      </c>
      <c r="U597" s="666" t="str">
        <f>IF(P597=0," ",IF(Q597&lt;&gt;30,"ERROR!"," "))</f>
        <v> </v>
      </c>
    </row>
    <row r="598" spans="2:21" ht="15" customHeight="1">
      <c r="B598" s="945" t="s">
        <v>119</v>
      </c>
      <c r="C598" s="270">
        <v>506</v>
      </c>
      <c r="D598" s="150" t="s">
        <v>293</v>
      </c>
      <c r="E598" s="1237" t="s">
        <v>46</v>
      </c>
      <c r="F598" s="402" t="s">
        <v>4</v>
      </c>
      <c r="G598" s="148"/>
      <c r="H598" s="634">
        <v>50</v>
      </c>
      <c r="I598" s="635">
        <v>200</v>
      </c>
      <c r="J598" s="635">
        <v>36</v>
      </c>
      <c r="K598" s="635">
        <v>8</v>
      </c>
      <c r="L598" s="635"/>
      <c r="M598" s="478"/>
      <c r="N598" s="484"/>
      <c r="O598" s="790"/>
      <c r="P598" s="758">
        <f>SUM(H598:$N598)</f>
        <v>294</v>
      </c>
      <c r="Q598" s="686">
        <f>(H598/10)+(I598/10)+(J598/9)+(K598/8)+(L598/7)+(M598/6)+(N598/5)+O598</f>
        <v>30</v>
      </c>
      <c r="R598" s="89"/>
      <c r="S598" s="57" t="str">
        <f>IF(P598&gt;297,"Yes","NO")</f>
        <v>NO</v>
      </c>
      <c r="T598" s="211">
        <f>IF(S598="yes","HM","")</f>
      </c>
      <c r="U598" s="666" t="str">
        <f>IF(P598=0," ",IF(Q598&lt;&gt;30,"ERROR!"," "))</f>
        <v> </v>
      </c>
    </row>
    <row r="599" spans="2:21" ht="15" customHeight="1">
      <c r="B599" s="945" t="s">
        <v>119</v>
      </c>
      <c r="C599" s="270">
        <v>284</v>
      </c>
      <c r="D599" s="150" t="s">
        <v>277</v>
      </c>
      <c r="E599" s="1237" t="s">
        <v>46</v>
      </c>
      <c r="F599" s="402" t="s">
        <v>4</v>
      </c>
      <c r="G599" s="148"/>
      <c r="H599" s="634">
        <v>40</v>
      </c>
      <c r="I599" s="635">
        <v>200</v>
      </c>
      <c r="J599" s="635">
        <v>54</v>
      </c>
      <c r="K599" s="635"/>
      <c r="L599" s="635"/>
      <c r="M599" s="478"/>
      <c r="N599" s="484"/>
      <c r="O599" s="790"/>
      <c r="P599" s="758">
        <f>SUM(H599:$N599)</f>
        <v>294</v>
      </c>
      <c r="Q599" s="686">
        <f>(H599/10)+(I599/10)+(J599/9)+(K599/8)+(L599/7)+(M599/6)+(N599/5)+O599</f>
        <v>30</v>
      </c>
      <c r="R599" s="89"/>
      <c r="S599" s="57" t="str">
        <f>IF(P599&gt;297,"Yes","NO")</f>
        <v>NO</v>
      </c>
      <c r="T599" s="211">
        <f>IF(S599="yes","HM","")</f>
      </c>
      <c r="U599" s="666" t="str">
        <f>IF(P599=0," ",IF(Q599&lt;&gt;30,"ERROR!"," "))</f>
        <v> </v>
      </c>
    </row>
    <row r="600" spans="2:21" ht="15" customHeight="1">
      <c r="B600" s="945" t="s">
        <v>119</v>
      </c>
      <c r="C600" s="270">
        <v>6032</v>
      </c>
      <c r="D600" s="150" t="s">
        <v>250</v>
      </c>
      <c r="E600" s="1237" t="s">
        <v>56</v>
      </c>
      <c r="F600" s="402" t="s">
        <v>4</v>
      </c>
      <c r="G600" s="148"/>
      <c r="H600" s="634">
        <v>90</v>
      </c>
      <c r="I600" s="635">
        <v>150</v>
      </c>
      <c r="J600" s="635">
        <v>45</v>
      </c>
      <c r="K600" s="635">
        <v>8</v>
      </c>
      <c r="L600" s="635"/>
      <c r="M600" s="478"/>
      <c r="N600" s="484"/>
      <c r="O600" s="790"/>
      <c r="P600" s="758">
        <f>SUM(H600:$N600)</f>
        <v>293</v>
      </c>
      <c r="Q600" s="686">
        <f>(H600/10)+(I600/10)+(J600/9)+(K600/8)+(L600/7)+(M600/6)+(N600/5)+O600</f>
        <v>30</v>
      </c>
      <c r="R600" s="89"/>
      <c r="S600" s="57" t="str">
        <f>IF(P600&gt;297,"Yes","NO")</f>
        <v>NO</v>
      </c>
      <c r="T600" s="211">
        <f>IF(S600="yes","HM","")</f>
      </c>
      <c r="U600" s="666" t="str">
        <f>IF(P600=0," ",IF(Q600&lt;&gt;30,"ERROR!"," "))</f>
        <v> </v>
      </c>
    </row>
    <row r="601" spans="2:21" ht="15" customHeight="1">
      <c r="B601" s="945" t="s">
        <v>119</v>
      </c>
      <c r="C601" s="270">
        <v>169</v>
      </c>
      <c r="D601" s="150" t="s">
        <v>171</v>
      </c>
      <c r="E601" s="1237" t="s">
        <v>43</v>
      </c>
      <c r="F601" s="402" t="s">
        <v>4</v>
      </c>
      <c r="G601" s="148"/>
      <c r="H601" s="634">
        <v>90</v>
      </c>
      <c r="I601" s="635">
        <v>130</v>
      </c>
      <c r="J601" s="635">
        <v>72</v>
      </c>
      <c r="K601" s="635"/>
      <c r="L601" s="635"/>
      <c r="M601" s="478"/>
      <c r="N601" s="484"/>
      <c r="O601" s="790"/>
      <c r="P601" s="758">
        <f>SUM(H601:$N601)</f>
        <v>292</v>
      </c>
      <c r="Q601" s="686">
        <f t="shared" si="80"/>
        <v>30</v>
      </c>
      <c r="R601" s="89"/>
      <c r="S601" s="57" t="str">
        <f t="shared" si="82"/>
        <v>NO</v>
      </c>
      <c r="T601" s="211">
        <f t="shared" si="83"/>
      </c>
      <c r="U601" s="666" t="str">
        <f t="shared" si="81"/>
        <v> </v>
      </c>
    </row>
    <row r="602" spans="2:21" ht="15" customHeight="1">
      <c r="B602" s="945" t="s">
        <v>119</v>
      </c>
      <c r="C602" s="270">
        <v>1569</v>
      </c>
      <c r="D602" s="147" t="s">
        <v>68</v>
      </c>
      <c r="E602" s="77" t="s">
        <v>48</v>
      </c>
      <c r="F602" s="400" t="s">
        <v>4</v>
      </c>
      <c r="G602" s="85"/>
      <c r="H602" s="634">
        <v>80</v>
      </c>
      <c r="I602" s="635">
        <v>140</v>
      </c>
      <c r="J602" s="635">
        <v>72</v>
      </c>
      <c r="K602" s="635"/>
      <c r="L602" s="635"/>
      <c r="M602" s="478"/>
      <c r="N602" s="484"/>
      <c r="O602" s="790"/>
      <c r="P602" s="758">
        <f>SUM(H602:$N602)</f>
        <v>292</v>
      </c>
      <c r="Q602" s="688">
        <f t="shared" si="80"/>
        <v>30</v>
      </c>
      <c r="R602" s="88"/>
      <c r="S602" s="57" t="str">
        <f t="shared" si="82"/>
        <v>NO</v>
      </c>
      <c r="T602" s="211">
        <f t="shared" si="83"/>
      </c>
      <c r="U602" s="666" t="str">
        <f t="shared" si="81"/>
        <v> </v>
      </c>
    </row>
    <row r="603" spans="2:21" ht="15" customHeight="1">
      <c r="B603" s="945" t="s">
        <v>119</v>
      </c>
      <c r="C603" s="270">
        <v>1628</v>
      </c>
      <c r="D603" s="150" t="s">
        <v>173</v>
      </c>
      <c r="E603" s="1237" t="s">
        <v>48</v>
      </c>
      <c r="F603" s="402" t="s">
        <v>4</v>
      </c>
      <c r="G603" s="148"/>
      <c r="H603" s="634">
        <v>40</v>
      </c>
      <c r="I603" s="635">
        <v>180</v>
      </c>
      <c r="J603" s="635">
        <v>63</v>
      </c>
      <c r="K603" s="635">
        <v>8</v>
      </c>
      <c r="L603" s="635"/>
      <c r="M603" s="478"/>
      <c r="N603" s="484"/>
      <c r="O603" s="790"/>
      <c r="P603" s="758">
        <f>SUM(H603:$N603)</f>
        <v>291</v>
      </c>
      <c r="Q603" s="686">
        <f t="shared" si="80"/>
        <v>30</v>
      </c>
      <c r="R603" s="89"/>
      <c r="S603" s="57" t="str">
        <f t="shared" si="82"/>
        <v>NO</v>
      </c>
      <c r="T603" s="211">
        <f t="shared" si="83"/>
      </c>
      <c r="U603" s="666" t="str">
        <f t="shared" si="81"/>
        <v> </v>
      </c>
    </row>
    <row r="604" spans="2:21" ht="15" customHeight="1">
      <c r="B604" s="945" t="s">
        <v>119</v>
      </c>
      <c r="C604" s="270">
        <v>13</v>
      </c>
      <c r="D604" s="150" t="s">
        <v>66</v>
      </c>
      <c r="E604" s="77" t="s">
        <v>43</v>
      </c>
      <c r="F604" s="402" t="s">
        <v>4</v>
      </c>
      <c r="G604" s="148"/>
      <c r="H604" s="634">
        <v>100</v>
      </c>
      <c r="I604" s="635">
        <v>130</v>
      </c>
      <c r="J604" s="635">
        <v>36</v>
      </c>
      <c r="K604" s="635">
        <v>24</v>
      </c>
      <c r="L604" s="635"/>
      <c r="M604" s="478"/>
      <c r="N604" s="484"/>
      <c r="O604" s="790"/>
      <c r="P604" s="758">
        <f>SUM(H604:$N604)</f>
        <v>290</v>
      </c>
      <c r="Q604" s="686">
        <f t="shared" si="80"/>
        <v>30</v>
      </c>
      <c r="R604" s="89"/>
      <c r="S604" s="57" t="str">
        <f t="shared" si="82"/>
        <v>NO</v>
      </c>
      <c r="T604" s="211">
        <f t="shared" si="83"/>
      </c>
      <c r="U604" s="666" t="str">
        <f t="shared" si="81"/>
        <v> </v>
      </c>
    </row>
    <row r="605" spans="2:21" ht="15" customHeight="1">
      <c r="B605" s="945" t="s">
        <v>119</v>
      </c>
      <c r="C605" s="270">
        <v>322</v>
      </c>
      <c r="D605" s="150" t="s">
        <v>69</v>
      </c>
      <c r="E605" s="77" t="s">
        <v>50</v>
      </c>
      <c r="F605" s="400" t="s">
        <v>4</v>
      </c>
      <c r="G605" s="85"/>
      <c r="H605" s="634">
        <v>50</v>
      </c>
      <c r="I605" s="635">
        <v>150</v>
      </c>
      <c r="J605" s="635">
        <v>90</v>
      </c>
      <c r="K605" s="635"/>
      <c r="L605" s="635"/>
      <c r="M605" s="478"/>
      <c r="N605" s="484"/>
      <c r="O605" s="790"/>
      <c r="P605" s="758">
        <f>SUM(H605:$N605)</f>
        <v>290</v>
      </c>
      <c r="Q605" s="686">
        <f t="shared" si="80"/>
        <v>30</v>
      </c>
      <c r="R605" s="89"/>
      <c r="S605" s="57" t="str">
        <f t="shared" si="82"/>
        <v>NO</v>
      </c>
      <c r="T605" s="211">
        <f t="shared" si="83"/>
      </c>
      <c r="U605" s="666" t="str">
        <f t="shared" si="81"/>
        <v> </v>
      </c>
    </row>
    <row r="606" spans="2:21" ht="15" customHeight="1">
      <c r="B606" s="945" t="s">
        <v>119</v>
      </c>
      <c r="C606" s="283">
        <v>1392</v>
      </c>
      <c r="D606" s="150" t="s">
        <v>102</v>
      </c>
      <c r="E606" s="77" t="s">
        <v>48</v>
      </c>
      <c r="F606" s="400" t="s">
        <v>4</v>
      </c>
      <c r="G606" s="85"/>
      <c r="H606" s="634">
        <v>90</v>
      </c>
      <c r="I606" s="635">
        <v>120</v>
      </c>
      <c r="J606" s="635">
        <v>63</v>
      </c>
      <c r="K606" s="635">
        <v>16</v>
      </c>
      <c r="L606" s="635"/>
      <c r="M606" s="478"/>
      <c r="N606" s="484"/>
      <c r="O606" s="790"/>
      <c r="P606" s="758">
        <f>SUM(H606:$N606)</f>
        <v>289</v>
      </c>
      <c r="Q606" s="686">
        <f t="shared" si="80"/>
        <v>30</v>
      </c>
      <c r="R606" s="89"/>
      <c r="S606" s="57" t="str">
        <f t="shared" si="82"/>
        <v>NO</v>
      </c>
      <c r="T606" s="211">
        <f t="shared" si="83"/>
      </c>
      <c r="U606" s="666" t="str">
        <f t="shared" si="81"/>
        <v> </v>
      </c>
    </row>
    <row r="607" spans="2:21" ht="15" customHeight="1">
      <c r="B607" s="945" t="s">
        <v>119</v>
      </c>
      <c r="C607" s="283">
        <v>1065</v>
      </c>
      <c r="D607" s="150" t="s">
        <v>100</v>
      </c>
      <c r="E607" s="77" t="s">
        <v>48</v>
      </c>
      <c r="F607" s="400" t="s">
        <v>4</v>
      </c>
      <c r="G607" s="85"/>
      <c r="H607" s="634">
        <v>30</v>
      </c>
      <c r="I607" s="635">
        <v>160</v>
      </c>
      <c r="J607" s="635">
        <v>81</v>
      </c>
      <c r="K607" s="635">
        <v>16</v>
      </c>
      <c r="L607" s="635"/>
      <c r="M607" s="478"/>
      <c r="N607" s="484"/>
      <c r="O607" s="790"/>
      <c r="P607" s="758">
        <f>SUM(H607:$N607)</f>
        <v>287</v>
      </c>
      <c r="Q607" s="686">
        <f>(H607/10)+(I607/10)+(J607/9)+(K607/8)+(L607/7)+(M607/6)+(N607/5)+O607</f>
        <v>30</v>
      </c>
      <c r="R607" s="89"/>
      <c r="S607" s="57" t="str">
        <f>IF(P607&gt;297,"Yes","NO")</f>
        <v>NO</v>
      </c>
      <c r="T607" s="211">
        <f>IF(S607="yes","HM","")</f>
      </c>
      <c r="U607" s="666" t="str">
        <f>IF(P607=0," ",IF(Q607&lt;&gt;30,"ERROR!"," "))</f>
        <v> </v>
      </c>
    </row>
    <row r="608" spans="2:21" ht="15" customHeight="1">
      <c r="B608" s="945" t="s">
        <v>119</v>
      </c>
      <c r="C608" s="283">
        <v>1383</v>
      </c>
      <c r="D608" s="150" t="s">
        <v>89</v>
      </c>
      <c r="E608" s="1238" t="s">
        <v>51</v>
      </c>
      <c r="F608" s="402" t="s">
        <v>4</v>
      </c>
      <c r="G608" s="148"/>
      <c r="H608" s="634">
        <v>70</v>
      </c>
      <c r="I608" s="635">
        <v>100</v>
      </c>
      <c r="J608" s="635">
        <v>81</v>
      </c>
      <c r="K608" s="635">
        <v>24</v>
      </c>
      <c r="L608" s="635">
        <v>7</v>
      </c>
      <c r="M608" s="478"/>
      <c r="N608" s="484"/>
      <c r="O608" s="790"/>
      <c r="P608" s="758">
        <f>SUM(H608:$N608)</f>
        <v>282</v>
      </c>
      <c r="Q608" s="686">
        <f t="shared" si="80"/>
        <v>30</v>
      </c>
      <c r="R608" s="89"/>
      <c r="S608" s="57" t="str">
        <f t="shared" si="82"/>
        <v>NO</v>
      </c>
      <c r="T608" s="211">
        <f t="shared" si="83"/>
      </c>
      <c r="U608" s="666" t="str">
        <f t="shared" si="81"/>
        <v> </v>
      </c>
    </row>
    <row r="609" spans="2:21" ht="15" customHeight="1">
      <c r="B609" s="945" t="s">
        <v>119</v>
      </c>
      <c r="C609" s="283">
        <v>1465</v>
      </c>
      <c r="D609" s="150" t="s">
        <v>253</v>
      </c>
      <c r="E609" s="77" t="s">
        <v>51</v>
      </c>
      <c r="F609" s="402" t="s">
        <v>4</v>
      </c>
      <c r="G609" s="148"/>
      <c r="H609" s="634">
        <v>40</v>
      </c>
      <c r="I609" s="635">
        <v>170</v>
      </c>
      <c r="J609" s="635">
        <v>63</v>
      </c>
      <c r="K609" s="635">
        <v>8</v>
      </c>
      <c r="L609" s="635"/>
      <c r="M609" s="478"/>
      <c r="N609" s="484"/>
      <c r="O609" s="790">
        <v>1</v>
      </c>
      <c r="P609" s="758">
        <f>SUM(H609:$N609)</f>
        <v>281</v>
      </c>
      <c r="Q609" s="686">
        <f t="shared" si="80"/>
        <v>30</v>
      </c>
      <c r="R609" s="89"/>
      <c r="S609" s="57" t="str">
        <f t="shared" si="82"/>
        <v>NO</v>
      </c>
      <c r="T609" s="211">
        <f t="shared" si="83"/>
      </c>
      <c r="U609" s="666" t="str">
        <f t="shared" si="81"/>
        <v> </v>
      </c>
    </row>
    <row r="610" spans="2:21" ht="15" customHeight="1">
      <c r="B610" s="945"/>
      <c r="C610" s="283">
        <v>1314</v>
      </c>
      <c r="D610" s="150" t="s">
        <v>279</v>
      </c>
      <c r="E610" s="77" t="s">
        <v>48</v>
      </c>
      <c r="F610" s="402" t="s">
        <v>4</v>
      </c>
      <c r="G610" s="148"/>
      <c r="H610" s="634">
        <v>40</v>
      </c>
      <c r="I610" s="635">
        <v>90</v>
      </c>
      <c r="J610" s="635">
        <v>108</v>
      </c>
      <c r="K610" s="635">
        <v>32</v>
      </c>
      <c r="L610" s="635">
        <v>7</v>
      </c>
      <c r="M610" s="478"/>
      <c r="N610" s="484"/>
      <c r="O610" s="790"/>
      <c r="P610" s="758">
        <f>SUM(H610:$N610)</f>
        <v>277</v>
      </c>
      <c r="Q610" s="686">
        <f>(H610/10)+(I610/10)+(J610/9)+(K610/8)+(L610/7)+(M610/6)+(N610/5)+O610</f>
        <v>30</v>
      </c>
      <c r="R610" s="89"/>
      <c r="S610" s="57" t="str">
        <f>IF(P610&gt;297,"Yes","NO")</f>
        <v>NO</v>
      </c>
      <c r="T610" s="211">
        <f>IF(S610="yes","HM","")</f>
      </c>
      <c r="U610" s="666" t="str">
        <f>IF(P610=0," ",IF(Q610&lt;&gt;30,"ERROR!"," "))</f>
        <v> </v>
      </c>
    </row>
    <row r="611" spans="2:21" ht="15" customHeight="1" hidden="1">
      <c r="B611" s="945" t="s">
        <v>119</v>
      </c>
      <c r="C611" s="283">
        <v>815</v>
      </c>
      <c r="D611" s="150" t="s">
        <v>367</v>
      </c>
      <c r="E611" s="77" t="s">
        <v>45</v>
      </c>
      <c r="F611" s="402" t="s">
        <v>4</v>
      </c>
      <c r="G611" s="148"/>
      <c r="H611" s="634"/>
      <c r="I611" s="635"/>
      <c r="J611" s="635"/>
      <c r="K611" s="635"/>
      <c r="L611" s="635"/>
      <c r="M611" s="478"/>
      <c r="N611" s="484"/>
      <c r="O611" s="790"/>
      <c r="P611" s="758">
        <f>SUM(H611:$N611)</f>
        <v>0</v>
      </c>
      <c r="Q611" s="686">
        <f>(H611/10)+(I611/10)+(J611/9)+(K611/8)+(L611/7)+(M611/6)+(N611/5)+O611</f>
        <v>0</v>
      </c>
      <c r="R611" s="89"/>
      <c r="S611" s="57" t="str">
        <f>IF(P611&gt;297,"Yes","NO")</f>
        <v>NO</v>
      </c>
      <c r="T611" s="211">
        <f>IF(S611="yes","HM","")</f>
      </c>
      <c r="U611" s="666" t="str">
        <f>IF(P611=0," ",IF(Q611&lt;&gt;30,"ERROR!"," "))</f>
        <v> </v>
      </c>
    </row>
    <row r="612" spans="2:21" ht="15" customHeight="1" thickBot="1">
      <c r="B612" s="945" t="s">
        <v>119</v>
      </c>
      <c r="C612" s="273">
        <v>2101</v>
      </c>
      <c r="D612" s="166" t="s">
        <v>390</v>
      </c>
      <c r="E612" s="1234" t="s">
        <v>42</v>
      </c>
      <c r="F612" s="403" t="s">
        <v>4</v>
      </c>
      <c r="G612" s="151"/>
      <c r="H612" s="619">
        <v>40</v>
      </c>
      <c r="I612" s="620">
        <v>80</v>
      </c>
      <c r="J612" s="620">
        <v>108</v>
      </c>
      <c r="K612" s="620">
        <v>32</v>
      </c>
      <c r="L612" s="620">
        <v>7</v>
      </c>
      <c r="M612" s="480">
        <v>6</v>
      </c>
      <c r="N612" s="485"/>
      <c r="O612" s="791"/>
      <c r="P612" s="624">
        <f>SUM(H612:$N612)</f>
        <v>273</v>
      </c>
      <c r="Q612" s="687">
        <f t="shared" si="80"/>
        <v>30</v>
      </c>
      <c r="R612" s="88"/>
      <c r="S612" s="57" t="str">
        <f t="shared" si="82"/>
        <v>NO</v>
      </c>
      <c r="T612" s="211">
        <f t="shared" si="83"/>
      </c>
      <c r="U612" s="666" t="str">
        <f t="shared" si="81"/>
        <v> </v>
      </c>
    </row>
    <row r="613" spans="2:21" ht="15" customHeight="1" hidden="1" thickBot="1">
      <c r="B613" s="945" t="s">
        <v>119</v>
      </c>
      <c r="C613" s="1628">
        <v>1873</v>
      </c>
      <c r="D613" s="161" t="s">
        <v>295</v>
      </c>
      <c r="E613" s="1230" t="s">
        <v>44</v>
      </c>
      <c r="F613" s="394" t="s">
        <v>4</v>
      </c>
      <c r="G613" s="1230"/>
      <c r="H613" s="1580"/>
      <c r="I613" s="1581"/>
      <c r="J613" s="1581"/>
      <c r="K613" s="1581"/>
      <c r="L613" s="1581"/>
      <c r="M613" s="1625"/>
      <c r="N613" s="1626"/>
      <c r="O613" s="1617"/>
      <c r="P613" s="1621">
        <f>SUM(H613:$N613)</f>
        <v>0</v>
      </c>
      <c r="Q613" s="1629">
        <f t="shared" si="80"/>
        <v>0</v>
      </c>
      <c r="R613" s="79"/>
      <c r="S613" s="59" t="str">
        <f>IF(P613&gt;297,"Yes","NO")</f>
        <v>NO</v>
      </c>
      <c r="T613" s="214">
        <f>IF(S613="yes","HM","")</f>
      </c>
      <c r="U613" s="666" t="str">
        <f>IF(P613=0," ",IF(Q613&lt;&gt;30,"ERROR!"," "))</f>
        <v> </v>
      </c>
    </row>
    <row r="614" spans="2:21" ht="15" customHeight="1">
      <c r="B614" s="945" t="s">
        <v>119</v>
      </c>
      <c r="C614" s="283">
        <v>3623</v>
      </c>
      <c r="D614" s="150" t="s">
        <v>414</v>
      </c>
      <c r="E614" s="1237" t="s">
        <v>43</v>
      </c>
      <c r="F614" s="402" t="s">
        <v>5</v>
      </c>
      <c r="G614" s="77"/>
      <c r="H614" s="634">
        <v>70</v>
      </c>
      <c r="I614" s="635">
        <v>160</v>
      </c>
      <c r="J614" s="635">
        <v>63</v>
      </c>
      <c r="K614" s="635"/>
      <c r="L614" s="635"/>
      <c r="M614" s="478"/>
      <c r="N614" s="484"/>
      <c r="O614" s="790"/>
      <c r="P614" s="758">
        <f>SUM(H614:$N614)</f>
        <v>293</v>
      </c>
      <c r="Q614" s="688">
        <f t="shared" si="80"/>
        <v>30</v>
      </c>
      <c r="R614" s="88"/>
      <c r="S614" s="57" t="str">
        <f aca="true" t="shared" si="84" ref="S614:S640">IF(P614&gt;294,"Yes","NO")</f>
        <v>NO</v>
      </c>
      <c r="T614" s="211">
        <f aca="true" t="shared" si="85" ref="T614:T627">IF(S614="yes","M","")</f>
      </c>
      <c r="U614" s="666" t="str">
        <f t="shared" si="81"/>
        <v> </v>
      </c>
    </row>
    <row r="615" spans="2:21" ht="15" customHeight="1">
      <c r="B615" s="945" t="s">
        <v>119</v>
      </c>
      <c r="C615" s="283">
        <v>1783</v>
      </c>
      <c r="D615" s="150" t="s">
        <v>382</v>
      </c>
      <c r="E615" s="1237" t="s">
        <v>48</v>
      </c>
      <c r="F615" s="402" t="s">
        <v>5</v>
      </c>
      <c r="G615" s="77"/>
      <c r="H615" s="634">
        <v>30</v>
      </c>
      <c r="I615" s="635">
        <v>180</v>
      </c>
      <c r="J615" s="635">
        <v>72</v>
      </c>
      <c r="K615" s="635">
        <v>8</v>
      </c>
      <c r="L615" s="635"/>
      <c r="M615" s="478"/>
      <c r="N615" s="484"/>
      <c r="O615" s="790"/>
      <c r="P615" s="758">
        <f>SUM(H615:$N615)</f>
        <v>290</v>
      </c>
      <c r="Q615" s="688">
        <f aca="true" t="shared" si="86" ref="Q615:Q648">(H615/10)+(I615/10)+(J615/9)+(K615/8)+(L615/7)+(M615/6)+(N615/5)+O615</f>
        <v>30</v>
      </c>
      <c r="R615" s="88"/>
      <c r="S615" s="57" t="str">
        <f t="shared" si="84"/>
        <v>NO</v>
      </c>
      <c r="T615" s="211">
        <f t="shared" si="85"/>
      </c>
      <c r="U615" s="666" t="str">
        <f t="shared" si="81"/>
        <v> </v>
      </c>
    </row>
    <row r="616" spans="2:21" ht="15" customHeight="1">
      <c r="B616" s="945" t="s">
        <v>119</v>
      </c>
      <c r="C616" s="283">
        <v>1475</v>
      </c>
      <c r="D616" s="150" t="s">
        <v>403</v>
      </c>
      <c r="E616" s="1237" t="s">
        <v>50</v>
      </c>
      <c r="F616" s="402" t="s">
        <v>5</v>
      </c>
      <c r="G616" s="77"/>
      <c r="H616" s="634">
        <v>50</v>
      </c>
      <c r="I616" s="635">
        <v>140</v>
      </c>
      <c r="J616" s="635">
        <v>81</v>
      </c>
      <c r="K616" s="635">
        <v>16</v>
      </c>
      <c r="L616" s="635">
        <v>0</v>
      </c>
      <c r="M616" s="478">
        <v>0</v>
      </c>
      <c r="N616" s="484"/>
      <c r="O616" s="790"/>
      <c r="P616" s="758">
        <f>SUM(H616:$N616)</f>
        <v>287</v>
      </c>
      <c r="Q616" s="688">
        <f>(H616/10)+(I616/10)+(J616/9)+(K616/8)+(L616/7)+(M616/6)+(N616/5)+O616</f>
        <v>30</v>
      </c>
      <c r="R616" s="88"/>
      <c r="S616" s="57" t="str">
        <f>IF(P616&gt;294,"Yes","NO")</f>
        <v>NO</v>
      </c>
      <c r="T616" s="211">
        <f>IF(S616="yes","M","")</f>
      </c>
      <c r="U616" s="666" t="str">
        <f>IF(P616=0," ",IF(Q616&lt;&gt;30,"ERROR!"," "))</f>
        <v> </v>
      </c>
    </row>
    <row r="617" spans="2:21" ht="15" customHeight="1">
      <c r="B617" s="945" t="s">
        <v>119</v>
      </c>
      <c r="C617" s="283">
        <v>1233</v>
      </c>
      <c r="D617" s="150" t="s">
        <v>234</v>
      </c>
      <c r="E617" s="1237" t="s">
        <v>45</v>
      </c>
      <c r="F617" s="402" t="s">
        <v>5</v>
      </c>
      <c r="G617" s="77"/>
      <c r="H617" s="634">
        <v>70</v>
      </c>
      <c r="I617" s="635">
        <v>100</v>
      </c>
      <c r="J617" s="635">
        <v>99</v>
      </c>
      <c r="K617" s="635">
        <v>16</v>
      </c>
      <c r="L617" s="635"/>
      <c r="M617" s="478"/>
      <c r="N617" s="484"/>
      <c r="O617" s="790"/>
      <c r="P617" s="758">
        <f>SUM(H617:$N617)</f>
        <v>285</v>
      </c>
      <c r="Q617" s="688">
        <f>(H617/10)+(I617/10)+(J617/9)+(K617/8)+(L617/7)+(M617/6)+(N617/5)+O617</f>
        <v>30</v>
      </c>
      <c r="R617" s="88"/>
      <c r="S617" s="57" t="str">
        <f>IF(P617&gt;294,"Yes","NO")</f>
        <v>NO</v>
      </c>
      <c r="T617" s="211">
        <f>IF(S617="yes","M","")</f>
      </c>
      <c r="U617" s="666" t="str">
        <f>IF(P617=0," ",IF(Q617&lt;&gt;30,"ERROR!"," "))</f>
        <v> </v>
      </c>
    </row>
    <row r="618" spans="2:21" ht="15" customHeight="1">
      <c r="B618" s="945" t="s">
        <v>119</v>
      </c>
      <c r="C618" s="283">
        <v>1143</v>
      </c>
      <c r="D618" s="150" t="s">
        <v>415</v>
      </c>
      <c r="E618" s="1237" t="s">
        <v>46</v>
      </c>
      <c r="F618" s="402" t="s">
        <v>5</v>
      </c>
      <c r="G618" s="77"/>
      <c r="H618" s="634">
        <v>30</v>
      </c>
      <c r="I618" s="635">
        <v>140</v>
      </c>
      <c r="J618" s="635">
        <v>99</v>
      </c>
      <c r="K618" s="635">
        <v>16</v>
      </c>
      <c r="L618" s="635"/>
      <c r="M618" s="478"/>
      <c r="N618" s="484"/>
      <c r="O618" s="790"/>
      <c r="P618" s="758">
        <f>SUM(H618:$N618)</f>
        <v>285</v>
      </c>
      <c r="Q618" s="688">
        <f>(H618/10)+(I618/10)+(J618/9)+(K618/8)+(L618/7)+(M618/6)+(N618/5)+O618</f>
        <v>30</v>
      </c>
      <c r="R618" s="88"/>
      <c r="S618" s="57" t="str">
        <f>IF(P618&gt;294,"Yes","NO")</f>
        <v>NO</v>
      </c>
      <c r="T618" s="211">
        <f>IF(S618="yes","M","")</f>
      </c>
      <c r="U618" s="666" t="str">
        <f>IF(P618=0," ",IF(Q618&lt;&gt;30,"ERROR!"," "))</f>
        <v> </v>
      </c>
    </row>
    <row r="619" spans="2:21" ht="15" customHeight="1">
      <c r="B619" s="945" t="s">
        <v>119</v>
      </c>
      <c r="C619" s="283">
        <v>1194</v>
      </c>
      <c r="D619" s="150" t="s">
        <v>120</v>
      </c>
      <c r="E619" s="1237" t="s">
        <v>42</v>
      </c>
      <c r="F619" s="402" t="s">
        <v>5</v>
      </c>
      <c r="G619" s="77"/>
      <c r="H619" s="634">
        <v>50</v>
      </c>
      <c r="I619" s="635">
        <v>100</v>
      </c>
      <c r="J619" s="635">
        <v>135</v>
      </c>
      <c r="K619" s="635"/>
      <c r="L619" s="635"/>
      <c r="M619" s="478"/>
      <c r="N619" s="484"/>
      <c r="O619" s="790"/>
      <c r="P619" s="758">
        <f>SUM(H619:$N619)</f>
        <v>285</v>
      </c>
      <c r="Q619" s="688">
        <f t="shared" si="86"/>
        <v>30</v>
      </c>
      <c r="R619" s="88"/>
      <c r="S619" s="57" t="str">
        <f t="shared" si="84"/>
        <v>NO</v>
      </c>
      <c r="T619" s="211">
        <f t="shared" si="85"/>
      </c>
      <c r="U619" s="666" t="str">
        <f t="shared" si="81"/>
        <v> </v>
      </c>
    </row>
    <row r="620" spans="2:21" ht="15" customHeight="1">
      <c r="B620" s="945" t="s">
        <v>119</v>
      </c>
      <c r="C620" s="283">
        <v>2105</v>
      </c>
      <c r="D620" s="150" t="s">
        <v>235</v>
      </c>
      <c r="E620" s="1237" t="s">
        <v>45</v>
      </c>
      <c r="F620" s="402" t="s">
        <v>5</v>
      </c>
      <c r="G620" s="77"/>
      <c r="H620" s="634">
        <v>30</v>
      </c>
      <c r="I620" s="635">
        <v>120</v>
      </c>
      <c r="J620" s="635">
        <v>126</v>
      </c>
      <c r="K620" s="635">
        <v>8</v>
      </c>
      <c r="L620" s="635"/>
      <c r="M620" s="478"/>
      <c r="N620" s="484"/>
      <c r="O620" s="790"/>
      <c r="P620" s="758">
        <f>SUM(H620:$N620)</f>
        <v>284</v>
      </c>
      <c r="Q620" s="688">
        <f t="shared" si="86"/>
        <v>30</v>
      </c>
      <c r="R620" s="88"/>
      <c r="S620" s="57" t="str">
        <f t="shared" si="84"/>
        <v>NO</v>
      </c>
      <c r="T620" s="211">
        <f t="shared" si="85"/>
      </c>
      <c r="U620" s="666" t="str">
        <f t="shared" si="81"/>
        <v> </v>
      </c>
    </row>
    <row r="621" spans="2:21" ht="15" customHeight="1">
      <c r="B621" s="945" t="s">
        <v>119</v>
      </c>
      <c r="C621" s="283">
        <v>1542</v>
      </c>
      <c r="D621" s="150" t="s">
        <v>262</v>
      </c>
      <c r="E621" s="1237" t="s">
        <v>46</v>
      </c>
      <c r="F621" s="402" t="s">
        <v>5</v>
      </c>
      <c r="G621" s="77"/>
      <c r="H621" s="634">
        <v>60</v>
      </c>
      <c r="I621" s="635">
        <v>120</v>
      </c>
      <c r="J621" s="635">
        <v>72</v>
      </c>
      <c r="K621" s="635">
        <v>24</v>
      </c>
      <c r="L621" s="635">
        <v>7</v>
      </c>
      <c r="M621" s="478"/>
      <c r="N621" s="484"/>
      <c r="O621" s="790"/>
      <c r="P621" s="758">
        <f>SUM(H621:$N621)</f>
        <v>283</v>
      </c>
      <c r="Q621" s="688">
        <f t="shared" si="86"/>
        <v>30</v>
      </c>
      <c r="R621" s="88"/>
      <c r="S621" s="57" t="str">
        <f t="shared" si="84"/>
        <v>NO</v>
      </c>
      <c r="T621" s="211">
        <f t="shared" si="85"/>
      </c>
      <c r="U621" s="666" t="str">
        <f t="shared" si="81"/>
        <v> </v>
      </c>
    </row>
    <row r="622" spans="2:21" ht="15" customHeight="1">
      <c r="B622" s="945" t="s">
        <v>119</v>
      </c>
      <c r="C622" s="283">
        <v>1794</v>
      </c>
      <c r="D622" s="150" t="s">
        <v>402</v>
      </c>
      <c r="E622" s="1237" t="s">
        <v>45</v>
      </c>
      <c r="F622" s="402" t="s">
        <v>5</v>
      </c>
      <c r="G622" s="77"/>
      <c r="H622" s="634">
        <v>10</v>
      </c>
      <c r="I622" s="635">
        <v>150</v>
      </c>
      <c r="J622" s="635">
        <v>90</v>
      </c>
      <c r="K622" s="635">
        <v>32</v>
      </c>
      <c r="L622" s="635"/>
      <c r="M622" s="478"/>
      <c r="N622" s="484"/>
      <c r="O622" s="790"/>
      <c r="P622" s="758">
        <f>SUM(H622:$N622)</f>
        <v>282</v>
      </c>
      <c r="Q622" s="688">
        <f t="shared" si="86"/>
        <v>30</v>
      </c>
      <c r="R622" s="88"/>
      <c r="S622" s="57" t="str">
        <f t="shared" si="84"/>
        <v>NO</v>
      </c>
      <c r="T622" s="211">
        <f t="shared" si="85"/>
      </c>
      <c r="U622" s="666" t="str">
        <f t="shared" si="81"/>
        <v> </v>
      </c>
    </row>
    <row r="623" spans="2:21" ht="15" customHeight="1">
      <c r="B623" s="945" t="s">
        <v>119</v>
      </c>
      <c r="C623" s="283">
        <v>1128</v>
      </c>
      <c r="D623" s="150" t="s">
        <v>310</v>
      </c>
      <c r="E623" s="1237" t="s">
        <v>43</v>
      </c>
      <c r="F623" s="402" t="s">
        <v>5</v>
      </c>
      <c r="G623" s="77"/>
      <c r="H623" s="634">
        <v>50</v>
      </c>
      <c r="I623" s="635">
        <v>120</v>
      </c>
      <c r="J623" s="635">
        <v>72</v>
      </c>
      <c r="K623" s="635">
        <v>40</v>
      </c>
      <c r="L623" s="635"/>
      <c r="M623" s="478"/>
      <c r="N623" s="484"/>
      <c r="O623" s="790"/>
      <c r="P623" s="758">
        <f>SUM(H623:$N623)</f>
        <v>282</v>
      </c>
      <c r="Q623" s="688">
        <f t="shared" si="86"/>
        <v>30</v>
      </c>
      <c r="R623" s="88"/>
      <c r="S623" s="57" t="str">
        <f t="shared" si="84"/>
        <v>NO</v>
      </c>
      <c r="T623" s="211">
        <f t="shared" si="85"/>
      </c>
      <c r="U623" s="666" t="str">
        <f t="shared" si="81"/>
        <v> </v>
      </c>
    </row>
    <row r="624" spans="2:21" ht="15" customHeight="1">
      <c r="B624" s="945" t="s">
        <v>119</v>
      </c>
      <c r="C624" s="283">
        <v>1798</v>
      </c>
      <c r="D624" s="150" t="s">
        <v>82</v>
      </c>
      <c r="E624" s="1237" t="s">
        <v>43</v>
      </c>
      <c r="F624" s="402" t="s">
        <v>5</v>
      </c>
      <c r="G624" s="1237"/>
      <c r="H624" s="634">
        <v>30</v>
      </c>
      <c r="I624" s="635">
        <v>100</v>
      </c>
      <c r="J624" s="635">
        <v>135</v>
      </c>
      <c r="K624" s="635">
        <v>16</v>
      </c>
      <c r="L624" s="635"/>
      <c r="M624" s="478"/>
      <c r="N624" s="484"/>
      <c r="O624" s="790"/>
      <c r="P624" s="758">
        <f>SUM(H624:$N624)</f>
        <v>281</v>
      </c>
      <c r="Q624" s="686">
        <f t="shared" si="86"/>
        <v>30</v>
      </c>
      <c r="R624" s="89"/>
      <c r="S624" s="57" t="str">
        <f t="shared" si="84"/>
        <v>NO</v>
      </c>
      <c r="T624" s="211">
        <f t="shared" si="85"/>
      </c>
      <c r="U624" s="666" t="str">
        <f t="shared" si="81"/>
        <v> </v>
      </c>
    </row>
    <row r="625" spans="2:21" ht="15" customHeight="1">
      <c r="B625" s="945" t="s">
        <v>119</v>
      </c>
      <c r="C625" s="283">
        <v>1041</v>
      </c>
      <c r="D625" s="150" t="s">
        <v>108</v>
      </c>
      <c r="E625" s="1237" t="s">
        <v>48</v>
      </c>
      <c r="F625" s="402" t="s">
        <v>5</v>
      </c>
      <c r="G625" s="1237"/>
      <c r="H625" s="634">
        <v>60</v>
      </c>
      <c r="I625" s="635">
        <v>150</v>
      </c>
      <c r="J625" s="635">
        <v>63</v>
      </c>
      <c r="K625" s="635">
        <v>8</v>
      </c>
      <c r="L625" s="635"/>
      <c r="M625" s="478"/>
      <c r="N625" s="484"/>
      <c r="O625" s="790">
        <v>1</v>
      </c>
      <c r="P625" s="758">
        <f>SUM(H625:$N625)</f>
        <v>281</v>
      </c>
      <c r="Q625" s="686">
        <f t="shared" si="86"/>
        <v>30</v>
      </c>
      <c r="R625" s="89"/>
      <c r="S625" s="57" t="str">
        <f t="shared" si="84"/>
        <v>NO</v>
      </c>
      <c r="T625" s="211">
        <f t="shared" si="85"/>
      </c>
      <c r="U625" s="666" t="str">
        <f t="shared" si="81"/>
        <v> </v>
      </c>
    </row>
    <row r="626" spans="2:21" ht="15" customHeight="1">
      <c r="B626" s="945"/>
      <c r="C626" s="283">
        <v>1618</v>
      </c>
      <c r="D626" s="150" t="s">
        <v>80</v>
      </c>
      <c r="E626" s="1237" t="s">
        <v>45</v>
      </c>
      <c r="F626" s="402" t="s">
        <v>5</v>
      </c>
      <c r="G626" s="1237"/>
      <c r="H626" s="634">
        <v>40</v>
      </c>
      <c r="I626" s="635">
        <v>120</v>
      </c>
      <c r="J626" s="635">
        <v>90</v>
      </c>
      <c r="K626" s="635">
        <v>24</v>
      </c>
      <c r="L626" s="635">
        <v>7</v>
      </c>
      <c r="M626" s="478"/>
      <c r="N626" s="484"/>
      <c r="O626" s="790"/>
      <c r="P626" s="758">
        <f>SUM(H626:$N626)</f>
        <v>281</v>
      </c>
      <c r="Q626" s="686">
        <f>(H626/10)+(I626/10)+(J626/9)+(K626/8)+(L626/7)+(M626/6)+(N626/5)+O626</f>
        <v>30</v>
      </c>
      <c r="R626" s="89"/>
      <c r="S626" s="57" t="str">
        <f>IF(P626&gt;294,"Yes","NO")</f>
        <v>NO</v>
      </c>
      <c r="T626" s="211">
        <f>IF(S626="yes","M","")</f>
      </c>
      <c r="U626" s="666" t="str">
        <f>IF(P626=0," ",IF(Q626&lt;&gt;30,"ERROR!"," "))</f>
        <v> </v>
      </c>
    </row>
    <row r="627" spans="2:21" ht="15" customHeight="1">
      <c r="B627" s="945" t="s">
        <v>119</v>
      </c>
      <c r="C627" s="283">
        <v>2786</v>
      </c>
      <c r="D627" s="150" t="s">
        <v>81</v>
      </c>
      <c r="E627" s="1237" t="s">
        <v>51</v>
      </c>
      <c r="F627" s="402" t="s">
        <v>5</v>
      </c>
      <c r="G627" s="1237"/>
      <c r="H627" s="634">
        <v>30</v>
      </c>
      <c r="I627" s="635">
        <v>100</v>
      </c>
      <c r="J627" s="635">
        <v>126</v>
      </c>
      <c r="K627" s="635">
        <v>24</v>
      </c>
      <c r="L627" s="635"/>
      <c r="M627" s="478"/>
      <c r="N627" s="484"/>
      <c r="O627" s="790"/>
      <c r="P627" s="758">
        <f>SUM(H627:$N627)</f>
        <v>280</v>
      </c>
      <c r="Q627" s="686">
        <f t="shared" si="86"/>
        <v>30</v>
      </c>
      <c r="R627" s="89"/>
      <c r="S627" s="57" t="str">
        <f t="shared" si="84"/>
        <v>NO</v>
      </c>
      <c r="T627" s="211">
        <f t="shared" si="85"/>
      </c>
      <c r="U627" s="666" t="str">
        <f t="shared" si="81"/>
        <v> </v>
      </c>
    </row>
    <row r="628" spans="2:21" ht="15" customHeight="1">
      <c r="B628" s="945" t="s">
        <v>119</v>
      </c>
      <c r="C628" s="284">
        <v>1277</v>
      </c>
      <c r="D628" s="147" t="s">
        <v>255</v>
      </c>
      <c r="E628" s="77" t="s">
        <v>45</v>
      </c>
      <c r="F628" s="402" t="s">
        <v>5</v>
      </c>
      <c r="G628" s="1237"/>
      <c r="H628" s="634">
        <v>20</v>
      </c>
      <c r="I628" s="635">
        <v>150</v>
      </c>
      <c r="J628" s="635">
        <v>90</v>
      </c>
      <c r="K628" s="635">
        <v>16</v>
      </c>
      <c r="L628" s="635"/>
      <c r="M628" s="478"/>
      <c r="N628" s="484"/>
      <c r="O628" s="790">
        <v>1</v>
      </c>
      <c r="P628" s="758">
        <f>SUM(H628:$N628)</f>
        <v>276</v>
      </c>
      <c r="Q628" s="686">
        <f>(H628/10)+(I628/10)+(J628/9)+(K628/8)+(L628/7)+(M628/6)+(N628/5)+O628</f>
        <v>30</v>
      </c>
      <c r="R628" s="89"/>
      <c r="S628" s="57" t="str">
        <f>IF(P628&gt;294,"Yes","NO")</f>
        <v>NO</v>
      </c>
      <c r="T628" s="211">
        <f>IF(S628="yes","M","")</f>
      </c>
      <c r="U628" s="666" t="str">
        <f>IF(P628=0," ",IF(Q628&lt;&gt;30,"ERROR!"," "))</f>
        <v> </v>
      </c>
    </row>
    <row r="629" spans="2:21" ht="15" customHeight="1">
      <c r="B629" s="945" t="s">
        <v>119</v>
      </c>
      <c r="C629" s="284">
        <v>1809</v>
      </c>
      <c r="D629" s="147" t="s">
        <v>285</v>
      </c>
      <c r="E629" s="77" t="s">
        <v>46</v>
      </c>
      <c r="F629" s="402" t="s">
        <v>5</v>
      </c>
      <c r="G629" s="1237"/>
      <c r="H629" s="634">
        <v>10</v>
      </c>
      <c r="I629" s="635">
        <v>120</v>
      </c>
      <c r="J629" s="635">
        <v>81</v>
      </c>
      <c r="K629" s="635">
        <v>64</v>
      </c>
      <c r="L629" s="635"/>
      <c r="M629" s="478"/>
      <c r="N629" s="484"/>
      <c r="O629" s="790"/>
      <c r="P629" s="758">
        <f>SUM(H629:$N629)</f>
        <v>275</v>
      </c>
      <c r="Q629" s="686">
        <f>(H629/10)+(I629/10)+(J629/9)+(K629/8)+(L629/7)+(M629/6)+(N629/5)+O629</f>
        <v>30</v>
      </c>
      <c r="R629" s="89"/>
      <c r="S629" s="57" t="str">
        <f>IF(P629&gt;294,"Yes","NO")</f>
        <v>NO</v>
      </c>
      <c r="T629" s="211">
        <f>IF(S629="yes","M","")</f>
      </c>
      <c r="U629" s="666" t="str">
        <f>IF(P629=0," ",IF(Q629&lt;&gt;30,"ERROR!"," "))</f>
        <v> </v>
      </c>
    </row>
    <row r="630" spans="2:21" ht="15" customHeight="1">
      <c r="B630" s="945" t="s">
        <v>119</v>
      </c>
      <c r="C630" s="284">
        <v>19</v>
      </c>
      <c r="D630" s="147" t="s">
        <v>410</v>
      </c>
      <c r="E630" s="77" t="s">
        <v>43</v>
      </c>
      <c r="F630" s="402" t="s">
        <v>5</v>
      </c>
      <c r="G630" s="1237"/>
      <c r="H630" s="634">
        <v>20</v>
      </c>
      <c r="I630" s="635">
        <v>60</v>
      </c>
      <c r="J630" s="635">
        <v>171</v>
      </c>
      <c r="K630" s="635">
        <v>16</v>
      </c>
      <c r="L630" s="635">
        <v>7</v>
      </c>
      <c r="M630" s="478"/>
      <c r="N630" s="484"/>
      <c r="O630" s="790"/>
      <c r="P630" s="758">
        <f>SUM(H630:$N630)</f>
        <v>274</v>
      </c>
      <c r="Q630" s="686">
        <f t="shared" si="86"/>
        <v>30</v>
      </c>
      <c r="R630" s="89"/>
      <c r="S630" s="57" t="str">
        <f t="shared" si="84"/>
        <v>NO</v>
      </c>
      <c r="T630" s="211">
        <f aca="true" t="shared" si="87" ref="T630:T640">IF(S630="yes","M","")</f>
      </c>
      <c r="U630" s="666" t="str">
        <f t="shared" si="81"/>
        <v> </v>
      </c>
    </row>
    <row r="631" spans="2:21" ht="15" customHeight="1">
      <c r="B631" s="945" t="s">
        <v>119</v>
      </c>
      <c r="C631" s="284">
        <v>6035</v>
      </c>
      <c r="D631" s="147" t="s">
        <v>314</v>
      </c>
      <c r="E631" s="77" t="s">
        <v>56</v>
      </c>
      <c r="F631" s="402" t="s">
        <v>5</v>
      </c>
      <c r="G631" s="1237"/>
      <c r="H631" s="634">
        <v>30</v>
      </c>
      <c r="I631" s="635">
        <v>80</v>
      </c>
      <c r="J631" s="635">
        <v>108</v>
      </c>
      <c r="K631" s="635">
        <v>56</v>
      </c>
      <c r="L631" s="635"/>
      <c r="M631" s="478"/>
      <c r="N631" s="484"/>
      <c r="O631" s="790"/>
      <c r="P631" s="758">
        <f>SUM(H631:$N631)</f>
        <v>274</v>
      </c>
      <c r="Q631" s="686">
        <f t="shared" si="86"/>
        <v>30</v>
      </c>
      <c r="R631" s="89"/>
      <c r="S631" s="57" t="str">
        <f t="shared" si="84"/>
        <v>NO</v>
      </c>
      <c r="T631" s="211">
        <f t="shared" si="87"/>
      </c>
      <c r="U631" s="666" t="str">
        <f t="shared" si="81"/>
        <v> </v>
      </c>
    </row>
    <row r="632" spans="2:21" ht="15" customHeight="1">
      <c r="B632" s="945" t="s">
        <v>119</v>
      </c>
      <c r="C632" s="270">
        <v>1620</v>
      </c>
      <c r="D632" s="1237" t="s">
        <v>94</v>
      </c>
      <c r="E632" s="150" t="s">
        <v>42</v>
      </c>
      <c r="F632" s="402" t="s">
        <v>5</v>
      </c>
      <c r="G632" s="1237"/>
      <c r="H632" s="634">
        <v>20</v>
      </c>
      <c r="I632" s="635">
        <v>60</v>
      </c>
      <c r="J632" s="635">
        <v>153</v>
      </c>
      <c r="K632" s="635">
        <v>32</v>
      </c>
      <c r="L632" s="635">
        <v>7</v>
      </c>
      <c r="M632" s="478"/>
      <c r="N632" s="484"/>
      <c r="O632" s="790"/>
      <c r="P632" s="758">
        <f>SUM(H632:$N632)</f>
        <v>272</v>
      </c>
      <c r="Q632" s="686">
        <f>(H632/10)+(I632/10)+(J632/9)+(K632/8)+(L632/7)+(M632/6)+(N632/5)+O632</f>
        <v>30</v>
      </c>
      <c r="R632" s="89"/>
      <c r="S632" s="57" t="str">
        <f>IF(P632&gt;294,"Yes","NO")</f>
        <v>NO</v>
      </c>
      <c r="T632" s="211">
        <f>IF(S632="yes","M","")</f>
      </c>
      <c r="U632" s="666" t="str">
        <f>IF(P632=0," ",IF(Q632&lt;&gt;30,"ERROR!"," "))</f>
        <v> </v>
      </c>
    </row>
    <row r="633" spans="2:21" ht="15" customHeight="1">
      <c r="B633" s="945" t="s">
        <v>119</v>
      </c>
      <c r="C633" s="270">
        <v>1281</v>
      </c>
      <c r="D633" s="1237" t="s">
        <v>88</v>
      </c>
      <c r="E633" s="150" t="s">
        <v>43</v>
      </c>
      <c r="F633" s="402" t="s">
        <v>5</v>
      </c>
      <c r="G633" s="1237"/>
      <c r="H633" s="634">
        <v>0</v>
      </c>
      <c r="I633" s="635">
        <v>90</v>
      </c>
      <c r="J633" s="635">
        <v>117</v>
      </c>
      <c r="K633" s="635">
        <v>56</v>
      </c>
      <c r="L633" s="635">
        <v>7</v>
      </c>
      <c r="M633" s="478"/>
      <c r="N633" s="484"/>
      <c r="O633" s="790"/>
      <c r="P633" s="758">
        <f>SUM(H633:$N633)</f>
        <v>270</v>
      </c>
      <c r="Q633" s="686">
        <f>(H633/10)+(I633/10)+(J633/9)+(K633/8)+(L633/7)+(M633/6)+(N633/5)+O633</f>
        <v>30</v>
      </c>
      <c r="R633" s="89"/>
      <c r="S633" s="57" t="str">
        <f>IF(P633&gt;294,"Yes","NO")</f>
        <v>NO</v>
      </c>
      <c r="T633" s="211">
        <f>IF(S633="yes","M","")</f>
      </c>
      <c r="U633" s="666" t="str">
        <f>IF(P633=0," ",IF(Q633&lt;&gt;30,"ERROR!"," "))</f>
        <v> </v>
      </c>
    </row>
    <row r="634" spans="2:21" ht="15" customHeight="1">
      <c r="B634" s="945" t="s">
        <v>119</v>
      </c>
      <c r="C634" s="270">
        <v>2144</v>
      </c>
      <c r="D634" s="1237" t="s">
        <v>202</v>
      </c>
      <c r="E634" s="150" t="s">
        <v>51</v>
      </c>
      <c r="F634" s="402" t="s">
        <v>5</v>
      </c>
      <c r="G634" s="1237"/>
      <c r="H634" s="634">
        <v>0</v>
      </c>
      <c r="I634" s="635">
        <v>130</v>
      </c>
      <c r="J634" s="635">
        <v>99</v>
      </c>
      <c r="K634" s="635">
        <v>32</v>
      </c>
      <c r="L634" s="635">
        <v>7</v>
      </c>
      <c r="M634" s="478"/>
      <c r="N634" s="484"/>
      <c r="O634" s="790">
        <v>1</v>
      </c>
      <c r="P634" s="758">
        <f>SUM(H634:$N634)</f>
        <v>268</v>
      </c>
      <c r="Q634" s="686">
        <f>(H634/10)+(I634/10)+(J634/9)+(K634/8)+(L634/7)+(M634/6)+(N634/5)+O634</f>
        <v>30</v>
      </c>
      <c r="R634" s="89"/>
      <c r="S634" s="57" t="str">
        <f>IF(P634&gt;294,"Yes","NO")</f>
        <v>NO</v>
      </c>
      <c r="T634" s="211">
        <f>IF(S634="yes","M","")</f>
      </c>
      <c r="U634" s="666" t="str">
        <f>IF(P634=0," ",IF(Q634&lt;&gt;30,"ERROR!"," "))</f>
        <v> </v>
      </c>
    </row>
    <row r="635" spans="2:21" ht="15" customHeight="1">
      <c r="B635" s="945" t="s">
        <v>119</v>
      </c>
      <c r="C635" s="270">
        <v>1473</v>
      </c>
      <c r="D635" s="1237" t="s">
        <v>424</v>
      </c>
      <c r="E635" s="150" t="s">
        <v>44</v>
      </c>
      <c r="F635" s="402" t="s">
        <v>5</v>
      </c>
      <c r="G635" s="1237"/>
      <c r="H635" s="634">
        <v>30</v>
      </c>
      <c r="I635" s="635">
        <v>50</v>
      </c>
      <c r="J635" s="635">
        <v>108</v>
      </c>
      <c r="K635" s="635">
        <v>56</v>
      </c>
      <c r="L635" s="635">
        <v>14</v>
      </c>
      <c r="M635" s="478">
        <v>0</v>
      </c>
      <c r="N635" s="484">
        <v>5</v>
      </c>
      <c r="O635" s="790"/>
      <c r="P635" s="758">
        <f>SUM(H635:$N635)</f>
        <v>263</v>
      </c>
      <c r="Q635" s="686">
        <f>(H635/10)+(I635/10)+(J635/9)+(K635/8)+(L635/7)+(M635/6)+(N635/5)+O635</f>
        <v>30</v>
      </c>
      <c r="R635" s="89"/>
      <c r="S635" s="57" t="str">
        <f>IF(P635&gt;294,"Yes","NO")</f>
        <v>NO</v>
      </c>
      <c r="T635" s="211">
        <f>IF(S635="yes","M","")</f>
      </c>
      <c r="U635" s="666" t="str">
        <f>IF(P635=0," ",IF(Q635&lt;&gt;30,"ERROR!"," "))</f>
        <v> </v>
      </c>
    </row>
    <row r="636" spans="2:21" ht="15" customHeight="1">
      <c r="B636" s="945" t="s">
        <v>119</v>
      </c>
      <c r="C636" s="283">
        <v>6045</v>
      </c>
      <c r="D636" s="147" t="s">
        <v>317</v>
      </c>
      <c r="E636" s="77" t="s">
        <v>56</v>
      </c>
      <c r="F636" s="402" t="s">
        <v>5</v>
      </c>
      <c r="G636" s="1237"/>
      <c r="H636" s="634">
        <v>10</v>
      </c>
      <c r="I636" s="635">
        <v>60</v>
      </c>
      <c r="J636" s="635">
        <v>81</v>
      </c>
      <c r="K636" s="635">
        <v>88</v>
      </c>
      <c r="L636" s="635">
        <v>21</v>
      </c>
      <c r="M636" s="478"/>
      <c r="N636" s="484"/>
      <c r="O636" s="790"/>
      <c r="P636" s="758">
        <f>SUM(H636:$N636)</f>
        <v>260</v>
      </c>
      <c r="Q636" s="686">
        <f t="shared" si="86"/>
        <v>30</v>
      </c>
      <c r="R636" s="89"/>
      <c r="S636" s="57" t="str">
        <f t="shared" si="84"/>
        <v>NO</v>
      </c>
      <c r="T636" s="211">
        <f t="shared" si="87"/>
      </c>
      <c r="U636" s="666" t="str">
        <f t="shared" si="81"/>
        <v> </v>
      </c>
    </row>
    <row r="637" spans="2:21" ht="15" customHeight="1">
      <c r="B637" s="945" t="s">
        <v>119</v>
      </c>
      <c r="C637" s="284">
        <v>1291</v>
      </c>
      <c r="D637" s="147" t="s">
        <v>83</v>
      </c>
      <c r="E637" s="77" t="s">
        <v>43</v>
      </c>
      <c r="F637" s="402" t="s">
        <v>5</v>
      </c>
      <c r="G637" s="1237"/>
      <c r="H637" s="634">
        <v>10</v>
      </c>
      <c r="I637" s="635">
        <v>80</v>
      </c>
      <c r="J637" s="635">
        <v>126</v>
      </c>
      <c r="K637" s="635">
        <v>40</v>
      </c>
      <c r="L637" s="635"/>
      <c r="M637" s="478"/>
      <c r="N637" s="484"/>
      <c r="O637" s="790">
        <v>2</v>
      </c>
      <c r="P637" s="758">
        <f>SUM(H637:$N637)</f>
        <v>256</v>
      </c>
      <c r="Q637" s="686">
        <f t="shared" si="86"/>
        <v>30</v>
      </c>
      <c r="R637" s="89"/>
      <c r="S637" s="57" t="str">
        <f t="shared" si="84"/>
        <v>NO</v>
      </c>
      <c r="T637" s="211">
        <f t="shared" si="87"/>
      </c>
      <c r="U637" s="666" t="str">
        <f t="shared" si="81"/>
        <v> </v>
      </c>
    </row>
    <row r="638" spans="2:21" ht="15" customHeight="1" thickBot="1">
      <c r="B638" s="945"/>
      <c r="C638" s="285">
        <v>638</v>
      </c>
      <c r="D638" s="166" t="s">
        <v>168</v>
      </c>
      <c r="E638" s="1234" t="s">
        <v>51</v>
      </c>
      <c r="F638" s="403" t="s">
        <v>5</v>
      </c>
      <c r="G638" s="1234"/>
      <c r="H638" s="619">
        <v>20</v>
      </c>
      <c r="I638" s="620">
        <v>40</v>
      </c>
      <c r="J638" s="620">
        <v>135</v>
      </c>
      <c r="K638" s="620">
        <v>32</v>
      </c>
      <c r="L638" s="620">
        <v>21</v>
      </c>
      <c r="M638" s="480">
        <v>6</v>
      </c>
      <c r="N638" s="485"/>
      <c r="O638" s="791">
        <v>1</v>
      </c>
      <c r="P638" s="624">
        <f>SUM(H638:$N638)</f>
        <v>254</v>
      </c>
      <c r="Q638" s="687">
        <f>(H638/10)+(I638/10)+(J638/9)+(K638/8)+(L638/7)+(M638/6)+(N638/5)+O638</f>
        <v>30</v>
      </c>
      <c r="R638" s="89"/>
      <c r="S638" s="57" t="str">
        <f>IF(P638&gt;294,"Yes","NO")</f>
        <v>NO</v>
      </c>
      <c r="T638" s="211">
        <f>IF(S638="yes","M","")</f>
      </c>
      <c r="U638" s="666" t="str">
        <f>IF(P638=0," ",IF(Q638&lt;&gt;30,"ERROR!"," "))</f>
        <v> </v>
      </c>
    </row>
    <row r="639" spans="2:21" ht="15" customHeight="1" hidden="1">
      <c r="B639" s="945"/>
      <c r="C639" s="280">
        <v>42</v>
      </c>
      <c r="D639" s="146" t="s">
        <v>434</v>
      </c>
      <c r="E639" s="1228" t="s">
        <v>46</v>
      </c>
      <c r="F639" s="404" t="s">
        <v>5</v>
      </c>
      <c r="G639" s="1228" t="s">
        <v>420</v>
      </c>
      <c r="H639" s="1588"/>
      <c r="I639" s="1589"/>
      <c r="J639" s="1589"/>
      <c r="K639" s="1589"/>
      <c r="L639" s="1589"/>
      <c r="M639" s="1630"/>
      <c r="N639" s="1631"/>
      <c r="O639" s="1632"/>
      <c r="P639" s="748">
        <f>SUM(H639:$N639)</f>
        <v>0</v>
      </c>
      <c r="Q639" s="1627">
        <f t="shared" si="86"/>
        <v>0</v>
      </c>
      <c r="R639" s="88"/>
      <c r="S639" s="64" t="str">
        <f t="shared" si="84"/>
        <v>NO</v>
      </c>
      <c r="T639" s="212">
        <f t="shared" si="87"/>
      </c>
      <c r="U639" s="666" t="str">
        <f t="shared" si="81"/>
        <v> </v>
      </c>
    </row>
    <row r="640" spans="2:21" ht="15" customHeight="1" hidden="1" thickBot="1">
      <c r="B640" s="945" t="s">
        <v>119</v>
      </c>
      <c r="C640" s="285">
        <v>1577</v>
      </c>
      <c r="D640" s="166" t="s">
        <v>435</v>
      </c>
      <c r="E640" s="1234" t="s">
        <v>42</v>
      </c>
      <c r="F640" s="403" t="s">
        <v>5</v>
      </c>
      <c r="G640" s="1234"/>
      <c r="H640" s="619"/>
      <c r="I640" s="620"/>
      <c r="J640" s="620"/>
      <c r="K640" s="620"/>
      <c r="L640" s="620"/>
      <c r="M640" s="480"/>
      <c r="N640" s="485"/>
      <c r="O640" s="791"/>
      <c r="P640" s="624">
        <f>SUM(H640:$N640)</f>
        <v>0</v>
      </c>
      <c r="Q640" s="687">
        <f t="shared" si="86"/>
        <v>0</v>
      </c>
      <c r="R640" s="79"/>
      <c r="S640" s="59" t="str">
        <f t="shared" si="84"/>
        <v>NO</v>
      </c>
      <c r="T640" s="214">
        <f t="shared" si="87"/>
      </c>
      <c r="U640" s="666" t="str">
        <f t="shared" si="81"/>
        <v> </v>
      </c>
    </row>
    <row r="641" spans="2:21" ht="15" customHeight="1">
      <c r="B641" s="945" t="s">
        <v>119</v>
      </c>
      <c r="C641" s="270">
        <v>6044</v>
      </c>
      <c r="D641" s="1237" t="s">
        <v>316</v>
      </c>
      <c r="E641" s="150" t="s">
        <v>56</v>
      </c>
      <c r="F641" s="397" t="s">
        <v>6</v>
      </c>
      <c r="G641" s="148"/>
      <c r="H641" s="634">
        <v>30</v>
      </c>
      <c r="I641" s="635">
        <v>170</v>
      </c>
      <c r="J641" s="635">
        <v>63</v>
      </c>
      <c r="K641" s="635">
        <v>16</v>
      </c>
      <c r="L641" s="635">
        <v>7</v>
      </c>
      <c r="M641" s="478"/>
      <c r="N641" s="484"/>
      <c r="O641" s="790"/>
      <c r="P641" s="758">
        <f>SUM(H641:$N641)</f>
        <v>286</v>
      </c>
      <c r="Q641" s="686">
        <f t="shared" si="86"/>
        <v>30</v>
      </c>
      <c r="R641" s="89"/>
      <c r="S641" s="1060" t="str">
        <f aca="true" t="shared" si="88" ref="S641:S650">IF(P641&gt;284,"Yes","NO")</f>
        <v>Yes</v>
      </c>
      <c r="T641" s="1269" t="str">
        <f aca="true" t="shared" si="89" ref="T641:T650">IF(S641="yes","G","")</f>
        <v>G</v>
      </c>
      <c r="U641" s="666" t="str">
        <f t="shared" si="81"/>
        <v> </v>
      </c>
    </row>
    <row r="642" spans="2:21" ht="15" customHeight="1">
      <c r="B642" s="945" t="s">
        <v>119</v>
      </c>
      <c r="C642" s="270">
        <v>709</v>
      </c>
      <c r="D642" s="1228" t="s">
        <v>288</v>
      </c>
      <c r="E642" s="146" t="s">
        <v>46</v>
      </c>
      <c r="F642" s="396" t="s">
        <v>6</v>
      </c>
      <c r="G642" s="85"/>
      <c r="H642" s="634">
        <v>50</v>
      </c>
      <c r="I642" s="635">
        <v>100</v>
      </c>
      <c r="J642" s="635">
        <v>99</v>
      </c>
      <c r="K642" s="635">
        <v>32</v>
      </c>
      <c r="L642" s="635"/>
      <c r="M642" s="478"/>
      <c r="N642" s="484"/>
      <c r="O642" s="790"/>
      <c r="P642" s="758">
        <f>SUM(H642:$N642)</f>
        <v>281</v>
      </c>
      <c r="Q642" s="688">
        <f t="shared" si="86"/>
        <v>30</v>
      </c>
      <c r="R642" s="88"/>
      <c r="S642" s="57" t="str">
        <f t="shared" si="88"/>
        <v>NO</v>
      </c>
      <c r="T642" s="211">
        <f t="shared" si="89"/>
      </c>
      <c r="U642" s="666" t="str">
        <f t="shared" si="81"/>
        <v> </v>
      </c>
    </row>
    <row r="643" spans="2:21" ht="15" customHeight="1">
      <c r="B643" s="945" t="s">
        <v>119</v>
      </c>
      <c r="C643" s="270">
        <v>1300</v>
      </c>
      <c r="D643" s="77" t="s">
        <v>280</v>
      </c>
      <c r="E643" s="147" t="s">
        <v>43</v>
      </c>
      <c r="F643" s="396" t="s">
        <v>6</v>
      </c>
      <c r="G643" s="85"/>
      <c r="H643" s="634">
        <v>50</v>
      </c>
      <c r="I643" s="635">
        <v>90</v>
      </c>
      <c r="J643" s="635">
        <v>117</v>
      </c>
      <c r="K643" s="635">
        <v>16</v>
      </c>
      <c r="L643" s="635">
        <v>7</v>
      </c>
      <c r="M643" s="478"/>
      <c r="N643" s="484"/>
      <c r="O643" s="790"/>
      <c r="P643" s="758">
        <f>SUM(H643:$N643)</f>
        <v>280</v>
      </c>
      <c r="Q643" s="688">
        <f>(H643/10)+(I643/10)+(J643/9)+(K643/8)+(L643/7)+(M643/6)+(N643/5)+O643</f>
        <v>30</v>
      </c>
      <c r="R643" s="88"/>
      <c r="S643" s="57" t="str">
        <f>IF(P643&gt;284,"Yes","NO")</f>
        <v>NO</v>
      </c>
      <c r="T643" s="211">
        <f>IF(S643="yes","G","")</f>
      </c>
      <c r="U643" s="666" t="str">
        <f>IF(P643=0," ",IF(Q643&lt;&gt;30,"ERROR!"," "))</f>
        <v> </v>
      </c>
    </row>
    <row r="644" spans="2:21" ht="15" customHeight="1">
      <c r="B644" s="945" t="s">
        <v>119</v>
      </c>
      <c r="C644" s="270">
        <v>1264</v>
      </c>
      <c r="D644" s="1237" t="s">
        <v>303</v>
      </c>
      <c r="E644" s="150" t="s">
        <v>43</v>
      </c>
      <c r="F644" s="397" t="s">
        <v>6</v>
      </c>
      <c r="G644" s="148"/>
      <c r="H644" s="634">
        <v>50</v>
      </c>
      <c r="I644" s="635">
        <v>90</v>
      </c>
      <c r="J644" s="635">
        <v>108</v>
      </c>
      <c r="K644" s="635">
        <v>32</v>
      </c>
      <c r="L644" s="635"/>
      <c r="M644" s="478"/>
      <c r="N644" s="484"/>
      <c r="O644" s="790"/>
      <c r="P644" s="758">
        <f>SUM(H644:$N644)</f>
        <v>280</v>
      </c>
      <c r="Q644" s="686">
        <f>(H644/10)+(I644/10)+(J644/9)+(K644/8)+(L644/7)+(M644/6)+(N644/5)+O644</f>
        <v>30</v>
      </c>
      <c r="R644" s="89"/>
      <c r="S644" s="57" t="str">
        <f>IF(P644&gt;284,"Yes","NO")</f>
        <v>NO</v>
      </c>
      <c r="T644" s="211">
        <f>IF(S644="yes","G","")</f>
      </c>
      <c r="U644" s="666" t="str">
        <f>IF(P644=0," ",IF(Q644&lt;&gt;30,"ERROR!"," "))</f>
        <v> </v>
      </c>
    </row>
    <row r="645" spans="2:21" ht="15" customHeight="1">
      <c r="B645" s="945" t="s">
        <v>119</v>
      </c>
      <c r="C645" s="270">
        <v>723</v>
      </c>
      <c r="D645" s="77" t="s">
        <v>107</v>
      </c>
      <c r="E645" s="147" t="s">
        <v>42</v>
      </c>
      <c r="F645" s="396" t="s">
        <v>6</v>
      </c>
      <c r="G645" s="85"/>
      <c r="H645" s="634">
        <v>40</v>
      </c>
      <c r="I645" s="635">
        <v>110</v>
      </c>
      <c r="J645" s="635">
        <v>90</v>
      </c>
      <c r="K645" s="635">
        <v>40</v>
      </c>
      <c r="L645" s="635"/>
      <c r="M645" s="478"/>
      <c r="N645" s="484"/>
      <c r="O645" s="790"/>
      <c r="P645" s="758">
        <f>SUM(H645:$N645)</f>
        <v>280</v>
      </c>
      <c r="Q645" s="688">
        <f t="shared" si="86"/>
        <v>30</v>
      </c>
      <c r="R645" s="88"/>
      <c r="S645" s="57" t="str">
        <f t="shared" si="88"/>
        <v>NO</v>
      </c>
      <c r="T645" s="211">
        <f t="shared" si="89"/>
      </c>
      <c r="U645" s="666" t="str">
        <f t="shared" si="81"/>
        <v> </v>
      </c>
    </row>
    <row r="646" spans="2:21" ht="15" customHeight="1">
      <c r="B646" s="945" t="s">
        <v>119</v>
      </c>
      <c r="C646" s="270">
        <v>641</v>
      </c>
      <c r="D646" s="1237" t="s">
        <v>61</v>
      </c>
      <c r="E646" s="150" t="s">
        <v>51</v>
      </c>
      <c r="F646" s="397" t="s">
        <v>6</v>
      </c>
      <c r="G646" s="1237"/>
      <c r="H646" s="634">
        <v>20</v>
      </c>
      <c r="I646" s="635">
        <v>90</v>
      </c>
      <c r="J646" s="635">
        <v>135</v>
      </c>
      <c r="K646" s="635">
        <v>24</v>
      </c>
      <c r="L646" s="635">
        <v>7</v>
      </c>
      <c r="M646" s="478"/>
      <c r="N646" s="484"/>
      <c r="O646" s="790"/>
      <c r="P646" s="758">
        <f>SUM(H646:$N646)</f>
        <v>276</v>
      </c>
      <c r="Q646" s="686">
        <f t="shared" si="86"/>
        <v>30</v>
      </c>
      <c r="R646" s="89"/>
      <c r="S646" s="57" t="str">
        <f t="shared" si="88"/>
        <v>NO</v>
      </c>
      <c r="T646" s="211">
        <f t="shared" si="89"/>
      </c>
      <c r="U646" s="666" t="str">
        <f t="shared" si="81"/>
        <v> </v>
      </c>
    </row>
    <row r="647" spans="2:21" ht="15" customHeight="1">
      <c r="B647" s="945" t="s">
        <v>119</v>
      </c>
      <c r="C647" s="270">
        <v>1051</v>
      </c>
      <c r="D647" s="1237" t="s">
        <v>268</v>
      </c>
      <c r="E647" s="150" t="s">
        <v>46</v>
      </c>
      <c r="F647" s="397" t="s">
        <v>6</v>
      </c>
      <c r="G647" s="1237"/>
      <c r="H647" s="634">
        <v>20</v>
      </c>
      <c r="I647" s="635">
        <v>100</v>
      </c>
      <c r="J647" s="635">
        <v>117</v>
      </c>
      <c r="K647" s="635">
        <v>32</v>
      </c>
      <c r="L647" s="635">
        <v>7</v>
      </c>
      <c r="M647" s="478"/>
      <c r="N647" s="484"/>
      <c r="O647" s="790"/>
      <c r="P647" s="758">
        <f>SUM(H647:$N647)</f>
        <v>276</v>
      </c>
      <c r="Q647" s="686">
        <f>(H647/10)+(I647/10)+(J647/9)+(K647/8)+(L647/7)+(M647/6)+(N647/5)+O647</f>
        <v>30</v>
      </c>
      <c r="R647" s="89"/>
      <c r="S647" s="57" t="str">
        <f>IF(P647&gt;284,"Yes","NO")</f>
        <v>NO</v>
      </c>
      <c r="T647" s="211">
        <f>IF(S647="yes","G","")</f>
      </c>
      <c r="U647" s="666" t="str">
        <f>IF(P647=0," ",IF(Q647&lt;&gt;30,"ERROR!"," "))</f>
        <v> </v>
      </c>
    </row>
    <row r="648" spans="2:21" ht="15" customHeight="1">
      <c r="B648" s="945" t="s">
        <v>119</v>
      </c>
      <c r="C648" s="276">
        <v>1476</v>
      </c>
      <c r="D648" s="1228" t="s">
        <v>90</v>
      </c>
      <c r="E648" s="146" t="s">
        <v>43</v>
      </c>
      <c r="F648" s="398" t="s">
        <v>6</v>
      </c>
      <c r="G648" s="1228"/>
      <c r="H648" s="634">
        <v>60</v>
      </c>
      <c r="I648" s="635">
        <v>90</v>
      </c>
      <c r="J648" s="635">
        <v>90</v>
      </c>
      <c r="K648" s="635">
        <v>16</v>
      </c>
      <c r="L648" s="635">
        <v>7</v>
      </c>
      <c r="M648" s="478">
        <v>12</v>
      </c>
      <c r="N648" s="484"/>
      <c r="O648" s="790"/>
      <c r="P648" s="758">
        <f>SUM(H648:$N648)</f>
        <v>275</v>
      </c>
      <c r="Q648" s="688">
        <f t="shared" si="86"/>
        <v>30</v>
      </c>
      <c r="R648" s="88"/>
      <c r="S648" s="57" t="str">
        <f t="shared" si="88"/>
        <v>NO</v>
      </c>
      <c r="T648" s="211">
        <f t="shared" si="89"/>
      </c>
      <c r="U648" s="666" t="str">
        <f t="shared" si="81"/>
        <v> </v>
      </c>
    </row>
    <row r="649" spans="2:21" ht="15" customHeight="1">
      <c r="B649" s="945" t="s">
        <v>119</v>
      </c>
      <c r="C649" s="270">
        <v>1726</v>
      </c>
      <c r="D649" s="1237" t="s">
        <v>439</v>
      </c>
      <c r="E649" s="150" t="s">
        <v>51</v>
      </c>
      <c r="F649" s="397" t="s">
        <v>6</v>
      </c>
      <c r="G649" s="1238"/>
      <c r="H649" s="634">
        <v>20</v>
      </c>
      <c r="I649" s="635">
        <v>90</v>
      </c>
      <c r="J649" s="635">
        <v>117</v>
      </c>
      <c r="K649" s="635">
        <v>40</v>
      </c>
      <c r="L649" s="635">
        <v>7</v>
      </c>
      <c r="M649" s="478"/>
      <c r="N649" s="484"/>
      <c r="O649" s="790"/>
      <c r="P649" s="758">
        <f>SUM(H649:$N649)</f>
        <v>274</v>
      </c>
      <c r="Q649" s="688">
        <f>(H649/10)+(I649/10)+(J649/9)+(K649/8)+(L649/7)+(M649/6)+(N649/5)+O649</f>
        <v>30</v>
      </c>
      <c r="R649" s="88"/>
      <c r="S649" s="57" t="str">
        <f>IF(P649&gt;284,"Yes","NO")</f>
        <v>NO</v>
      </c>
      <c r="T649" s="211">
        <f>IF(S649="yes","G","")</f>
      </c>
      <c r="U649" s="666" t="str">
        <f>IF(P649=0," ",IF(Q649&lt;&gt;30,"ERROR!"," "))</f>
        <v> </v>
      </c>
    </row>
    <row r="650" spans="2:21" ht="15" customHeight="1">
      <c r="B650" s="945" t="s">
        <v>119</v>
      </c>
      <c r="C650" s="276">
        <v>1549</v>
      </c>
      <c r="D650" s="77" t="s">
        <v>95</v>
      </c>
      <c r="E650" s="147" t="s">
        <v>42</v>
      </c>
      <c r="F650" s="396" t="s">
        <v>6</v>
      </c>
      <c r="G650" s="77"/>
      <c r="H650" s="634">
        <v>40</v>
      </c>
      <c r="I650" s="635">
        <v>70</v>
      </c>
      <c r="J650" s="635">
        <v>117</v>
      </c>
      <c r="K650" s="635">
        <v>32</v>
      </c>
      <c r="L650" s="635">
        <v>14</v>
      </c>
      <c r="M650" s="478"/>
      <c r="N650" s="484"/>
      <c r="O650" s="790"/>
      <c r="P650" s="758">
        <f>SUM(H650:$N650)</f>
        <v>273</v>
      </c>
      <c r="Q650" s="688">
        <f aca="true" t="shared" si="90" ref="Q650:Q674">(H650/10)+(I650/10)+(J650/9)+(K650/8)+(L650/7)+(M650/6)+(N650/5)+O650</f>
        <v>30</v>
      </c>
      <c r="R650" s="88"/>
      <c r="S650" s="57" t="str">
        <f t="shared" si="88"/>
        <v>NO</v>
      </c>
      <c r="T650" s="211">
        <f t="shared" si="89"/>
      </c>
      <c r="U650" s="666" t="str">
        <f t="shared" si="81"/>
        <v> </v>
      </c>
    </row>
    <row r="651" spans="2:21" ht="15" customHeight="1">
      <c r="B651" s="945" t="s">
        <v>119</v>
      </c>
      <c r="C651" s="276">
        <v>1036</v>
      </c>
      <c r="D651" s="77" t="s">
        <v>372</v>
      </c>
      <c r="E651" s="147" t="s">
        <v>46</v>
      </c>
      <c r="F651" s="396" t="s">
        <v>6</v>
      </c>
      <c r="G651" s="77"/>
      <c r="H651" s="634">
        <v>10</v>
      </c>
      <c r="I651" s="635">
        <v>70</v>
      </c>
      <c r="J651" s="635">
        <v>126</v>
      </c>
      <c r="K651" s="635">
        <v>56</v>
      </c>
      <c r="L651" s="635">
        <v>7</v>
      </c>
      <c r="M651" s="478"/>
      <c r="N651" s="484"/>
      <c r="O651" s="790"/>
      <c r="P651" s="758">
        <f>SUM(H651:$N651)</f>
        <v>269</v>
      </c>
      <c r="Q651" s="688">
        <f t="shared" si="90"/>
        <v>30</v>
      </c>
      <c r="R651" s="88"/>
      <c r="S651" s="57" t="str">
        <f aca="true" t="shared" si="91" ref="S651:S658">IF(P651&gt;284,"Yes","NO")</f>
        <v>NO</v>
      </c>
      <c r="T651" s="211">
        <f aca="true" t="shared" si="92" ref="T651:T658">IF(S651="yes","G","")</f>
      </c>
      <c r="U651" s="666" t="str">
        <f aca="true" t="shared" si="93" ref="U651:U658">IF(P651=0," ",IF(Q651&lt;&gt;30,"ERROR!"," "))</f>
        <v> </v>
      </c>
    </row>
    <row r="652" spans="2:21" ht="15" customHeight="1">
      <c r="B652" s="945" t="s">
        <v>119</v>
      </c>
      <c r="C652" s="270">
        <v>1268</v>
      </c>
      <c r="D652" s="1237" t="s">
        <v>195</v>
      </c>
      <c r="E652" s="150" t="s">
        <v>46</v>
      </c>
      <c r="F652" s="397" t="s">
        <v>6</v>
      </c>
      <c r="G652" s="150"/>
      <c r="H652" s="634">
        <v>20</v>
      </c>
      <c r="I652" s="635">
        <v>70</v>
      </c>
      <c r="J652" s="635">
        <v>126</v>
      </c>
      <c r="K652" s="635">
        <v>16</v>
      </c>
      <c r="L652" s="635">
        <v>35</v>
      </c>
      <c r="M652" s="478"/>
      <c r="N652" s="484"/>
      <c r="O652" s="790"/>
      <c r="P652" s="758">
        <f>SUM(H652:$N652)</f>
        <v>267</v>
      </c>
      <c r="Q652" s="686">
        <f t="shared" si="90"/>
        <v>30</v>
      </c>
      <c r="R652" s="49"/>
      <c r="S652" s="57" t="str">
        <f t="shared" si="91"/>
        <v>NO</v>
      </c>
      <c r="T652" s="211">
        <f t="shared" si="92"/>
      </c>
      <c r="U652" s="666" t="str">
        <f t="shared" si="93"/>
        <v> </v>
      </c>
    </row>
    <row r="653" spans="2:21" ht="15" customHeight="1">
      <c r="B653" s="945" t="s">
        <v>119</v>
      </c>
      <c r="C653" s="270">
        <v>1274</v>
      </c>
      <c r="D653" s="1237" t="s">
        <v>232</v>
      </c>
      <c r="E653" s="150" t="s">
        <v>42</v>
      </c>
      <c r="F653" s="396" t="s">
        <v>6</v>
      </c>
      <c r="G653" s="1237"/>
      <c r="H653" s="634">
        <v>20</v>
      </c>
      <c r="I653" s="635">
        <v>80</v>
      </c>
      <c r="J653" s="635">
        <v>99</v>
      </c>
      <c r="K653" s="635">
        <v>24</v>
      </c>
      <c r="L653" s="635">
        <v>28</v>
      </c>
      <c r="M653" s="478">
        <v>12</v>
      </c>
      <c r="N653" s="484"/>
      <c r="O653" s="790"/>
      <c r="P653" s="758">
        <f>SUM(H653:$N653)</f>
        <v>263</v>
      </c>
      <c r="Q653" s="689">
        <f t="shared" si="90"/>
        <v>30</v>
      </c>
      <c r="R653" s="143"/>
      <c r="S653" s="57" t="str">
        <f t="shared" si="91"/>
        <v>NO</v>
      </c>
      <c r="T653" s="211">
        <f t="shared" si="92"/>
      </c>
      <c r="U653" s="666" t="str">
        <f t="shared" si="93"/>
        <v> </v>
      </c>
    </row>
    <row r="654" spans="2:21" ht="15" customHeight="1">
      <c r="B654" s="945" t="s">
        <v>119</v>
      </c>
      <c r="C654" s="270">
        <v>1723</v>
      </c>
      <c r="D654" s="1237" t="s">
        <v>271</v>
      </c>
      <c r="E654" s="150" t="s">
        <v>51</v>
      </c>
      <c r="F654" s="396" t="s">
        <v>6</v>
      </c>
      <c r="G654" s="1237"/>
      <c r="H654" s="634">
        <v>20</v>
      </c>
      <c r="I654" s="635">
        <v>70</v>
      </c>
      <c r="J654" s="635">
        <v>81</v>
      </c>
      <c r="K654" s="635">
        <v>64</v>
      </c>
      <c r="L654" s="635">
        <v>28</v>
      </c>
      <c r="M654" s="478"/>
      <c r="N654" s="484"/>
      <c r="O654" s="790"/>
      <c r="P654" s="758">
        <f>SUM(H654:$N654)</f>
        <v>263</v>
      </c>
      <c r="Q654" s="689">
        <f>(H654/10)+(I654/10)+(J654/9)+(K654/8)+(L654/7)+(M654/6)+(N654/5)+O654</f>
        <v>30</v>
      </c>
      <c r="R654" s="143"/>
      <c r="S654" s="57" t="str">
        <f>IF(P654&gt;284,"Yes","NO")</f>
        <v>NO</v>
      </c>
      <c r="T654" s="211">
        <f>IF(S654="yes","G","")</f>
      </c>
      <c r="U654" s="666" t="str">
        <f>IF(P654=0," ",IF(Q654&lt;&gt;30,"ERROR!"," "))</f>
        <v> </v>
      </c>
    </row>
    <row r="655" spans="2:21" ht="15" customHeight="1">
      <c r="B655" s="945"/>
      <c r="C655" s="270">
        <v>2218</v>
      </c>
      <c r="D655" s="1237" t="s">
        <v>199</v>
      </c>
      <c r="E655" s="150" t="s">
        <v>43</v>
      </c>
      <c r="F655" s="396" t="s">
        <v>6</v>
      </c>
      <c r="G655" s="1237"/>
      <c r="H655" s="634">
        <v>0</v>
      </c>
      <c r="I655" s="635">
        <v>40</v>
      </c>
      <c r="J655" s="635">
        <v>144</v>
      </c>
      <c r="K655" s="635">
        <v>40</v>
      </c>
      <c r="L655" s="635">
        <v>21</v>
      </c>
      <c r="M655" s="478">
        <v>12</v>
      </c>
      <c r="N655" s="484"/>
      <c r="O655" s="790"/>
      <c r="P655" s="758">
        <f>SUM(H655:$N655)</f>
        <v>257</v>
      </c>
      <c r="Q655" s="689">
        <f>(H655/10)+(I655/10)+(J655/9)+(K655/8)+(L655/7)+(M655/6)+(N655/5)+O655</f>
        <v>30</v>
      </c>
      <c r="R655" s="143"/>
      <c r="S655" s="57" t="str">
        <f>IF(P655&gt;284,"Yes","NO")</f>
        <v>NO</v>
      </c>
      <c r="T655" s="211">
        <f>IF(S655="yes","G","")</f>
      </c>
      <c r="U655" s="666" t="str">
        <f>IF(P655=0," ",IF(Q655&lt;&gt;30,"ERROR!"," "))</f>
        <v> </v>
      </c>
    </row>
    <row r="656" spans="2:21" ht="15" customHeight="1" thickBot="1">
      <c r="B656" s="255" t="s">
        <v>119</v>
      </c>
      <c r="C656" s="273">
        <v>6040</v>
      </c>
      <c r="D656" s="1234" t="s">
        <v>312</v>
      </c>
      <c r="E656" s="166" t="s">
        <v>56</v>
      </c>
      <c r="F656" s="388" t="s">
        <v>6</v>
      </c>
      <c r="G656" s="1234"/>
      <c r="H656" s="619">
        <v>20</v>
      </c>
      <c r="I656" s="620">
        <v>110</v>
      </c>
      <c r="J656" s="620">
        <v>81</v>
      </c>
      <c r="K656" s="620">
        <v>24</v>
      </c>
      <c r="L656" s="620">
        <v>0</v>
      </c>
      <c r="M656" s="480">
        <v>12</v>
      </c>
      <c r="N656" s="485"/>
      <c r="O656" s="791">
        <v>3</v>
      </c>
      <c r="P656" s="624">
        <f>SUM(H656:$N656)</f>
        <v>247</v>
      </c>
      <c r="Q656" s="746">
        <f t="shared" si="90"/>
        <v>30</v>
      </c>
      <c r="R656" s="143"/>
      <c r="S656" s="57" t="str">
        <f t="shared" si="91"/>
        <v>NO</v>
      </c>
      <c r="T656" s="211">
        <f t="shared" si="92"/>
      </c>
      <c r="U656" s="666" t="str">
        <f t="shared" si="93"/>
        <v> </v>
      </c>
    </row>
    <row r="657" spans="2:21" ht="15" customHeight="1" hidden="1">
      <c r="B657" s="945" t="s">
        <v>119</v>
      </c>
      <c r="C657" s="278">
        <v>1017</v>
      </c>
      <c r="D657" s="76" t="s">
        <v>87</v>
      </c>
      <c r="E657" s="167" t="s">
        <v>43</v>
      </c>
      <c r="F657" s="398" t="s">
        <v>6</v>
      </c>
      <c r="G657" s="76"/>
      <c r="H657" s="809"/>
      <c r="I657" s="810"/>
      <c r="J657" s="810"/>
      <c r="K657" s="810"/>
      <c r="L657" s="810"/>
      <c r="M657" s="482"/>
      <c r="N657" s="483"/>
      <c r="O657" s="792"/>
      <c r="P657" s="758">
        <f>SUM(H657:$N657)</f>
        <v>0</v>
      </c>
      <c r="Q657" s="745">
        <f t="shared" si="90"/>
        <v>0</v>
      </c>
      <c r="R657" s="143"/>
      <c r="S657" s="57" t="str">
        <f t="shared" si="91"/>
        <v>NO</v>
      </c>
      <c r="T657" s="211">
        <f t="shared" si="92"/>
      </c>
      <c r="U657" s="666" t="str">
        <f t="shared" si="93"/>
        <v> </v>
      </c>
    </row>
    <row r="658" spans="2:21" ht="15" customHeight="1" hidden="1" thickBot="1">
      <c r="B658" s="945" t="s">
        <v>119</v>
      </c>
      <c r="C658" s="273">
        <v>2277</v>
      </c>
      <c r="D658" s="1234" t="s">
        <v>110</v>
      </c>
      <c r="E658" s="166" t="s">
        <v>44</v>
      </c>
      <c r="F658" s="388" t="s">
        <v>6</v>
      </c>
      <c r="G658" s="1234"/>
      <c r="H658" s="619"/>
      <c r="I658" s="620"/>
      <c r="J658" s="620"/>
      <c r="K658" s="620"/>
      <c r="L658" s="620"/>
      <c r="M658" s="480"/>
      <c r="N658" s="485"/>
      <c r="O658" s="791"/>
      <c r="P658" s="624">
        <f>SUM(H658:$N658)</f>
        <v>0</v>
      </c>
      <c r="Q658" s="746">
        <f t="shared" si="90"/>
        <v>0</v>
      </c>
      <c r="R658" s="658"/>
      <c r="S658" s="59" t="str">
        <f t="shared" si="91"/>
        <v>NO</v>
      </c>
      <c r="T658" s="1221">
        <f t="shared" si="92"/>
      </c>
      <c r="U658" s="666" t="str">
        <f t="shared" si="93"/>
        <v> </v>
      </c>
    </row>
    <row r="659" spans="2:21" ht="15" customHeight="1">
      <c r="B659" s="945" t="s">
        <v>119</v>
      </c>
      <c r="C659" s="711">
        <v>1784</v>
      </c>
      <c r="D659" s="712" t="s">
        <v>405</v>
      </c>
      <c r="E659" s="167" t="s">
        <v>48</v>
      </c>
      <c r="F659" s="404" t="s">
        <v>7</v>
      </c>
      <c r="G659" s="76"/>
      <c r="H659" s="809">
        <v>60</v>
      </c>
      <c r="I659" s="810">
        <v>160</v>
      </c>
      <c r="J659" s="810">
        <v>72</v>
      </c>
      <c r="K659" s="810"/>
      <c r="L659" s="810"/>
      <c r="M659" s="482"/>
      <c r="N659" s="483"/>
      <c r="O659" s="792"/>
      <c r="P659" s="758">
        <f>SUM(H659:$N659)</f>
        <v>292</v>
      </c>
      <c r="Q659" s="745">
        <f t="shared" si="90"/>
        <v>30</v>
      </c>
      <c r="R659" s="49"/>
      <c r="S659" s="1093" t="str">
        <f aca="true" t="shared" si="94" ref="S659:S674">IF(P659&gt;270,"Yes","NO")</f>
        <v>Yes</v>
      </c>
      <c r="T659" s="1094" t="str">
        <f aca="true" t="shared" si="95" ref="T659:T674">IF(S659="yes","S","")</f>
        <v>S</v>
      </c>
      <c r="U659" s="666" t="str">
        <f aca="true" t="shared" si="96" ref="U659:U674">IF(P659=0," ",IF(Q659&lt;&gt;30,"ERROR!"," "))</f>
        <v> </v>
      </c>
    </row>
    <row r="660" spans="2:21" ht="15.75" customHeight="1">
      <c r="B660" s="945" t="s">
        <v>119</v>
      </c>
      <c r="C660" s="270">
        <v>1325</v>
      </c>
      <c r="D660" s="1237" t="s">
        <v>266</v>
      </c>
      <c r="E660" s="150" t="s">
        <v>46</v>
      </c>
      <c r="F660" s="402" t="s">
        <v>7</v>
      </c>
      <c r="G660" s="1237"/>
      <c r="H660" s="634">
        <v>20</v>
      </c>
      <c r="I660" s="635">
        <v>130</v>
      </c>
      <c r="J660" s="635">
        <v>90</v>
      </c>
      <c r="K660" s="635">
        <v>40</v>
      </c>
      <c r="L660" s="635"/>
      <c r="M660" s="478"/>
      <c r="N660" s="484"/>
      <c r="O660" s="790"/>
      <c r="P660" s="758">
        <f>SUM(H660:$N660)</f>
        <v>280</v>
      </c>
      <c r="Q660" s="689">
        <f t="shared" si="90"/>
        <v>30</v>
      </c>
      <c r="R660" s="143"/>
      <c r="S660" s="1060" t="str">
        <f t="shared" si="94"/>
        <v>Yes</v>
      </c>
      <c r="T660" s="1061" t="str">
        <f t="shared" si="95"/>
        <v>S</v>
      </c>
      <c r="U660" s="666" t="str">
        <f t="shared" si="96"/>
        <v> </v>
      </c>
    </row>
    <row r="661" spans="2:21" ht="15.75" customHeight="1">
      <c r="B661" s="945" t="s">
        <v>119</v>
      </c>
      <c r="C661" s="270">
        <v>1770</v>
      </c>
      <c r="D661" s="1237" t="s">
        <v>393</v>
      </c>
      <c r="E661" s="150" t="s">
        <v>43</v>
      </c>
      <c r="F661" s="402" t="s">
        <v>7</v>
      </c>
      <c r="G661" s="1237"/>
      <c r="H661" s="634">
        <v>30</v>
      </c>
      <c r="I661" s="635">
        <v>90</v>
      </c>
      <c r="J661" s="635">
        <v>126</v>
      </c>
      <c r="K661" s="635">
        <v>32</v>
      </c>
      <c r="L661" s="635"/>
      <c r="M661" s="478"/>
      <c r="N661" s="484"/>
      <c r="O661" s="790"/>
      <c r="P661" s="758">
        <f>SUM(H661:$N661)</f>
        <v>278</v>
      </c>
      <c r="Q661" s="689">
        <f t="shared" si="90"/>
        <v>30</v>
      </c>
      <c r="R661" s="143"/>
      <c r="S661" s="1060" t="str">
        <f t="shared" si="94"/>
        <v>Yes</v>
      </c>
      <c r="T661" s="1061" t="str">
        <f t="shared" si="95"/>
        <v>S</v>
      </c>
      <c r="U661" s="666" t="str">
        <f t="shared" si="96"/>
        <v> </v>
      </c>
    </row>
    <row r="662" spans="2:21" ht="15.75" customHeight="1">
      <c r="B662" s="945" t="s">
        <v>119</v>
      </c>
      <c r="C662" s="270">
        <v>1326</v>
      </c>
      <c r="D662" s="1237" t="s">
        <v>323</v>
      </c>
      <c r="E662" s="150" t="s">
        <v>45</v>
      </c>
      <c r="F662" s="402" t="s">
        <v>7</v>
      </c>
      <c r="G662" s="1237"/>
      <c r="H662" s="634">
        <v>50</v>
      </c>
      <c r="I662" s="635">
        <v>70</v>
      </c>
      <c r="J662" s="635">
        <v>117</v>
      </c>
      <c r="K662" s="635">
        <v>40</v>
      </c>
      <c r="L662" s="635"/>
      <c r="M662" s="478"/>
      <c r="N662" s="484"/>
      <c r="O662" s="790"/>
      <c r="P662" s="758">
        <f>SUM(H662:$N662)</f>
        <v>277</v>
      </c>
      <c r="Q662" s="689">
        <f t="shared" si="90"/>
        <v>30</v>
      </c>
      <c r="R662" s="143"/>
      <c r="S662" s="1060" t="str">
        <f t="shared" si="94"/>
        <v>Yes</v>
      </c>
      <c r="T662" s="1061" t="str">
        <f t="shared" si="95"/>
        <v>S</v>
      </c>
      <c r="U662" s="666" t="str">
        <f t="shared" si="96"/>
        <v> </v>
      </c>
    </row>
    <row r="663" spans="2:21" ht="15.75" customHeight="1">
      <c r="B663" s="945" t="s">
        <v>119</v>
      </c>
      <c r="C663" s="270">
        <v>2141</v>
      </c>
      <c r="D663" s="1237" t="s">
        <v>409</v>
      </c>
      <c r="E663" s="150" t="s">
        <v>46</v>
      </c>
      <c r="F663" s="402" t="s">
        <v>7</v>
      </c>
      <c r="G663" s="1237"/>
      <c r="H663" s="634">
        <v>20</v>
      </c>
      <c r="I663" s="635">
        <v>70</v>
      </c>
      <c r="J663" s="635">
        <v>162</v>
      </c>
      <c r="K663" s="635">
        <v>24</v>
      </c>
      <c r="L663" s="635"/>
      <c r="M663" s="478"/>
      <c r="N663" s="484"/>
      <c r="O663" s="790"/>
      <c r="P663" s="758">
        <f>SUM(H663:$N663)</f>
        <v>276</v>
      </c>
      <c r="Q663" s="689">
        <f t="shared" si="90"/>
        <v>30</v>
      </c>
      <c r="R663" s="143"/>
      <c r="S663" s="1060" t="str">
        <f t="shared" si="94"/>
        <v>Yes</v>
      </c>
      <c r="T663" s="1061" t="str">
        <f t="shared" si="95"/>
        <v>S</v>
      </c>
      <c r="U663" s="666" t="str">
        <f t="shared" si="96"/>
        <v> </v>
      </c>
    </row>
    <row r="664" spans="2:21" ht="15.75" customHeight="1">
      <c r="B664" s="945" t="s">
        <v>119</v>
      </c>
      <c r="C664" s="270">
        <v>2491</v>
      </c>
      <c r="D664" s="1237" t="s">
        <v>361</v>
      </c>
      <c r="E664" s="150" t="s">
        <v>43</v>
      </c>
      <c r="F664" s="402" t="s">
        <v>7</v>
      </c>
      <c r="G664" s="1237"/>
      <c r="H664" s="634">
        <v>20</v>
      </c>
      <c r="I664" s="635">
        <v>110</v>
      </c>
      <c r="J664" s="635">
        <v>99</v>
      </c>
      <c r="K664" s="635">
        <v>32</v>
      </c>
      <c r="L664" s="635">
        <v>14</v>
      </c>
      <c r="M664" s="478"/>
      <c r="N664" s="484"/>
      <c r="O664" s="790"/>
      <c r="P664" s="758">
        <f>SUM(H664:$N664)</f>
        <v>275</v>
      </c>
      <c r="Q664" s="689">
        <f t="shared" si="90"/>
        <v>30</v>
      </c>
      <c r="R664" s="143"/>
      <c r="S664" s="1060" t="str">
        <f t="shared" si="94"/>
        <v>Yes</v>
      </c>
      <c r="T664" s="1061" t="str">
        <f t="shared" si="95"/>
        <v>S</v>
      </c>
      <c r="U664" s="666" t="str">
        <f t="shared" si="96"/>
        <v> </v>
      </c>
    </row>
    <row r="665" spans="2:21" ht="15.75" customHeight="1">
      <c r="B665" s="945" t="s">
        <v>119</v>
      </c>
      <c r="C665" s="270">
        <v>1327</v>
      </c>
      <c r="D665" s="1200" t="s">
        <v>324</v>
      </c>
      <c r="E665" s="150" t="s">
        <v>46</v>
      </c>
      <c r="F665" s="402" t="s">
        <v>7</v>
      </c>
      <c r="G665" s="1237"/>
      <c r="H665" s="634">
        <v>30</v>
      </c>
      <c r="I665" s="635">
        <v>70</v>
      </c>
      <c r="J665" s="635">
        <v>126</v>
      </c>
      <c r="K665" s="635">
        <v>48</v>
      </c>
      <c r="L665" s="635"/>
      <c r="M665" s="478"/>
      <c r="N665" s="484"/>
      <c r="O665" s="790"/>
      <c r="P665" s="758">
        <f>SUM(H665:$N665)</f>
        <v>274</v>
      </c>
      <c r="Q665" s="689">
        <f t="shared" si="90"/>
        <v>30</v>
      </c>
      <c r="R665" s="143"/>
      <c r="S665" s="1060" t="str">
        <f t="shared" si="94"/>
        <v>Yes</v>
      </c>
      <c r="T665" s="1061" t="str">
        <f t="shared" si="95"/>
        <v>S</v>
      </c>
      <c r="U665" s="666" t="str">
        <f t="shared" si="96"/>
        <v> </v>
      </c>
    </row>
    <row r="666" spans="2:21" ht="15.75" customHeight="1">
      <c r="B666" s="945" t="s">
        <v>119</v>
      </c>
      <c r="C666" s="694">
        <v>1782</v>
      </c>
      <c r="D666" s="695" t="s">
        <v>385</v>
      </c>
      <c r="E666" s="150" t="s">
        <v>48</v>
      </c>
      <c r="F666" s="402" t="s">
        <v>7</v>
      </c>
      <c r="G666" s="1237"/>
      <c r="H666" s="634">
        <v>40</v>
      </c>
      <c r="I666" s="635">
        <v>80</v>
      </c>
      <c r="J666" s="635">
        <v>99</v>
      </c>
      <c r="K666" s="635">
        <v>40</v>
      </c>
      <c r="L666" s="635">
        <v>14</v>
      </c>
      <c r="M666" s="478"/>
      <c r="N666" s="484"/>
      <c r="O666" s="790"/>
      <c r="P666" s="758">
        <f>SUM(H666:$N666)</f>
        <v>273</v>
      </c>
      <c r="Q666" s="689">
        <f t="shared" si="90"/>
        <v>30</v>
      </c>
      <c r="R666" s="143"/>
      <c r="S666" s="1060" t="str">
        <f t="shared" si="94"/>
        <v>Yes</v>
      </c>
      <c r="T666" s="1061" t="str">
        <f t="shared" si="95"/>
        <v>S</v>
      </c>
      <c r="U666" s="666" t="str">
        <f t="shared" si="96"/>
        <v> </v>
      </c>
    </row>
    <row r="667" spans="2:21" ht="15.75" customHeight="1">
      <c r="B667" s="945" t="s">
        <v>119</v>
      </c>
      <c r="C667" s="270">
        <v>1842</v>
      </c>
      <c r="D667" s="1237" t="s">
        <v>359</v>
      </c>
      <c r="E667" s="150" t="s">
        <v>45</v>
      </c>
      <c r="F667" s="402" t="s">
        <v>7</v>
      </c>
      <c r="G667" s="1237"/>
      <c r="H667" s="634">
        <v>20</v>
      </c>
      <c r="I667" s="635">
        <v>40</v>
      </c>
      <c r="J667" s="635">
        <v>153</v>
      </c>
      <c r="K667" s="635">
        <v>56</v>
      </c>
      <c r="L667" s="635"/>
      <c r="M667" s="478"/>
      <c r="N667" s="484"/>
      <c r="O667" s="790"/>
      <c r="P667" s="758">
        <f>SUM(H667:$N667)</f>
        <v>269</v>
      </c>
      <c r="Q667" s="689">
        <f t="shared" si="90"/>
        <v>30</v>
      </c>
      <c r="R667" s="143"/>
      <c r="S667" s="204" t="str">
        <f t="shared" si="94"/>
        <v>NO</v>
      </c>
      <c r="T667" s="139">
        <f t="shared" si="95"/>
      </c>
      <c r="U667" s="666" t="str">
        <f t="shared" si="96"/>
        <v> </v>
      </c>
    </row>
    <row r="668" spans="2:21" ht="15.75" customHeight="1">
      <c r="B668" s="945" t="s">
        <v>119</v>
      </c>
      <c r="C668" s="694">
        <v>1799</v>
      </c>
      <c r="D668" s="695" t="s">
        <v>384</v>
      </c>
      <c r="E668" s="150" t="s">
        <v>48</v>
      </c>
      <c r="F668" s="402" t="s">
        <v>7</v>
      </c>
      <c r="G668" s="1237"/>
      <c r="H668" s="634">
        <v>40</v>
      </c>
      <c r="I668" s="635">
        <v>70</v>
      </c>
      <c r="J668" s="635">
        <v>90</v>
      </c>
      <c r="K668" s="635">
        <v>48</v>
      </c>
      <c r="L668" s="635">
        <v>14</v>
      </c>
      <c r="M668" s="478">
        <v>6</v>
      </c>
      <c r="N668" s="484"/>
      <c r="O668" s="790"/>
      <c r="P668" s="758">
        <f>SUM(H668:$N668)</f>
        <v>268</v>
      </c>
      <c r="Q668" s="689">
        <f t="shared" si="90"/>
        <v>30</v>
      </c>
      <c r="R668" s="143"/>
      <c r="S668" s="204" t="str">
        <f t="shared" si="94"/>
        <v>NO</v>
      </c>
      <c r="T668" s="139">
        <f t="shared" si="95"/>
      </c>
      <c r="U668" s="666" t="str">
        <f t="shared" si="96"/>
        <v> </v>
      </c>
    </row>
    <row r="669" spans="2:21" ht="15.75" customHeight="1">
      <c r="B669" s="945" t="s">
        <v>119</v>
      </c>
      <c r="C669" s="270">
        <v>1765</v>
      </c>
      <c r="D669" s="1237" t="s">
        <v>363</v>
      </c>
      <c r="E669" s="150" t="s">
        <v>46</v>
      </c>
      <c r="F669" s="402" t="s">
        <v>7</v>
      </c>
      <c r="G669" s="1237"/>
      <c r="H669" s="634">
        <v>10</v>
      </c>
      <c r="I669" s="635">
        <v>50</v>
      </c>
      <c r="J669" s="635">
        <v>117</v>
      </c>
      <c r="K669" s="635">
        <v>48</v>
      </c>
      <c r="L669" s="635">
        <v>35</v>
      </c>
      <c r="M669" s="478"/>
      <c r="N669" s="484"/>
      <c r="O669" s="790"/>
      <c r="P669" s="758">
        <f>SUM(H669:$N669)</f>
        <v>260</v>
      </c>
      <c r="Q669" s="689">
        <f t="shared" si="90"/>
        <v>30</v>
      </c>
      <c r="R669" s="143"/>
      <c r="S669" s="204" t="str">
        <f t="shared" si="94"/>
        <v>NO</v>
      </c>
      <c r="T669" s="139">
        <f t="shared" si="95"/>
      </c>
      <c r="U669" s="666" t="str">
        <f t="shared" si="96"/>
        <v> </v>
      </c>
    </row>
    <row r="670" spans="2:21" ht="15.75" customHeight="1">
      <c r="B670" s="945" t="s">
        <v>119</v>
      </c>
      <c r="C670" s="270">
        <v>1062</v>
      </c>
      <c r="D670" s="1237" t="s">
        <v>325</v>
      </c>
      <c r="E670" s="150" t="s">
        <v>45</v>
      </c>
      <c r="F670" s="402" t="s">
        <v>7</v>
      </c>
      <c r="G670" s="1237"/>
      <c r="H670" s="634">
        <v>10</v>
      </c>
      <c r="I670" s="635">
        <v>70</v>
      </c>
      <c r="J670" s="635">
        <v>90</v>
      </c>
      <c r="K670" s="635">
        <v>56</v>
      </c>
      <c r="L670" s="635">
        <v>21</v>
      </c>
      <c r="M670" s="478">
        <v>12</v>
      </c>
      <c r="N670" s="484"/>
      <c r="O670" s="790"/>
      <c r="P670" s="758">
        <f>SUM(H670:$N670)</f>
        <v>259</v>
      </c>
      <c r="Q670" s="689">
        <f t="shared" si="90"/>
        <v>30</v>
      </c>
      <c r="R670" s="143"/>
      <c r="S670" s="204" t="str">
        <f t="shared" si="94"/>
        <v>NO</v>
      </c>
      <c r="T670" s="139">
        <f t="shared" si="95"/>
      </c>
      <c r="U670" s="666" t="str">
        <f t="shared" si="96"/>
        <v> </v>
      </c>
    </row>
    <row r="671" spans="2:21" ht="15.75" customHeight="1">
      <c r="B671" s="945" t="s">
        <v>119</v>
      </c>
      <c r="C671" s="270">
        <v>1050</v>
      </c>
      <c r="D671" s="1237" t="s">
        <v>364</v>
      </c>
      <c r="E671" s="150" t="s">
        <v>46</v>
      </c>
      <c r="F671" s="402" t="s">
        <v>7</v>
      </c>
      <c r="G671" s="1237"/>
      <c r="H671" s="634">
        <v>20</v>
      </c>
      <c r="I671" s="635">
        <v>40</v>
      </c>
      <c r="J671" s="635">
        <v>99</v>
      </c>
      <c r="K671" s="635">
        <v>72</v>
      </c>
      <c r="L671" s="635">
        <v>21</v>
      </c>
      <c r="M671" s="478">
        <v>6</v>
      </c>
      <c r="N671" s="484"/>
      <c r="O671" s="790"/>
      <c r="P671" s="758">
        <f>SUM(H671:$N671)</f>
        <v>258</v>
      </c>
      <c r="Q671" s="689">
        <f t="shared" si="90"/>
        <v>30</v>
      </c>
      <c r="R671" s="143"/>
      <c r="S671" s="204" t="str">
        <f t="shared" si="94"/>
        <v>NO</v>
      </c>
      <c r="T671" s="139">
        <f t="shared" si="95"/>
      </c>
      <c r="U671" s="666" t="str">
        <f t="shared" si="96"/>
        <v> </v>
      </c>
    </row>
    <row r="672" spans="2:21" ht="15.75" customHeight="1">
      <c r="B672" s="945" t="s">
        <v>119</v>
      </c>
      <c r="C672" s="270">
        <v>1207</v>
      </c>
      <c r="D672" s="77" t="s">
        <v>335</v>
      </c>
      <c r="E672" s="147" t="s">
        <v>51</v>
      </c>
      <c r="F672" s="402" t="s">
        <v>7</v>
      </c>
      <c r="G672" s="1237"/>
      <c r="H672" s="634">
        <v>20</v>
      </c>
      <c r="I672" s="635">
        <v>70</v>
      </c>
      <c r="J672" s="635">
        <v>81</v>
      </c>
      <c r="K672" s="635">
        <v>48</v>
      </c>
      <c r="L672" s="635">
        <v>21</v>
      </c>
      <c r="M672" s="478">
        <v>12</v>
      </c>
      <c r="N672" s="484"/>
      <c r="O672" s="790">
        <v>1</v>
      </c>
      <c r="P672" s="758">
        <f>SUM(H672:$N672)</f>
        <v>252</v>
      </c>
      <c r="Q672" s="689">
        <f t="shared" si="90"/>
        <v>30</v>
      </c>
      <c r="R672" s="143"/>
      <c r="S672" s="204" t="str">
        <f t="shared" si="94"/>
        <v>NO</v>
      </c>
      <c r="T672" s="139">
        <f t="shared" si="95"/>
      </c>
      <c r="U672" s="666" t="str">
        <f t="shared" si="96"/>
        <v> </v>
      </c>
    </row>
    <row r="673" spans="2:21" ht="15.75" customHeight="1">
      <c r="B673" s="945" t="s">
        <v>119</v>
      </c>
      <c r="C673" s="270">
        <v>1054</v>
      </c>
      <c r="D673" s="77" t="s">
        <v>273</v>
      </c>
      <c r="E673" s="147" t="s">
        <v>46</v>
      </c>
      <c r="F673" s="400" t="s">
        <v>7</v>
      </c>
      <c r="G673" s="77"/>
      <c r="H673" s="634">
        <v>10</v>
      </c>
      <c r="I673" s="635">
        <v>70</v>
      </c>
      <c r="J673" s="635">
        <v>81</v>
      </c>
      <c r="K673" s="635">
        <v>56</v>
      </c>
      <c r="L673" s="635">
        <v>28</v>
      </c>
      <c r="M673" s="478">
        <v>6</v>
      </c>
      <c r="N673" s="484"/>
      <c r="O673" s="790">
        <v>1</v>
      </c>
      <c r="P673" s="758">
        <f>SUM(H673:$N673)</f>
        <v>251</v>
      </c>
      <c r="Q673" s="690">
        <f t="shared" si="90"/>
        <v>30</v>
      </c>
      <c r="R673" s="1241"/>
      <c r="S673" s="204" t="str">
        <f t="shared" si="94"/>
        <v>NO</v>
      </c>
      <c r="T673" s="139">
        <f t="shared" si="95"/>
      </c>
      <c r="U673" s="666" t="str">
        <f t="shared" si="96"/>
        <v> </v>
      </c>
    </row>
    <row r="674" spans="2:21" ht="15.75" customHeight="1">
      <c r="B674" s="945" t="s">
        <v>119</v>
      </c>
      <c r="C674" s="270">
        <v>1624</v>
      </c>
      <c r="D674" s="77" t="s">
        <v>274</v>
      </c>
      <c r="E674" s="147" t="s">
        <v>51</v>
      </c>
      <c r="F674" s="400" t="s">
        <v>7</v>
      </c>
      <c r="G674" s="77"/>
      <c r="H674" s="634">
        <v>0</v>
      </c>
      <c r="I674" s="635">
        <v>70</v>
      </c>
      <c r="J674" s="635">
        <v>72</v>
      </c>
      <c r="K674" s="635">
        <v>72</v>
      </c>
      <c r="L674" s="635">
        <v>35</v>
      </c>
      <c r="M674" s="478"/>
      <c r="N674" s="484"/>
      <c r="O674" s="790">
        <v>1</v>
      </c>
      <c r="P674" s="758">
        <f>SUM(H674:$N674)</f>
        <v>249</v>
      </c>
      <c r="Q674" s="690">
        <f t="shared" si="90"/>
        <v>30</v>
      </c>
      <c r="R674" s="1241"/>
      <c r="S674" s="204" t="str">
        <f t="shared" si="94"/>
        <v>NO</v>
      </c>
      <c r="T674" s="139">
        <f t="shared" si="95"/>
      </c>
      <c r="U674" s="666" t="str">
        <f t="shared" si="96"/>
        <v> </v>
      </c>
    </row>
    <row r="675" spans="2:21" ht="15.75" customHeight="1">
      <c r="B675" s="945" t="s">
        <v>119</v>
      </c>
      <c r="C675" s="270">
        <v>1145</v>
      </c>
      <c r="D675" s="77" t="s">
        <v>437</v>
      </c>
      <c r="E675" s="147" t="s">
        <v>46</v>
      </c>
      <c r="F675" s="400" t="s">
        <v>7</v>
      </c>
      <c r="G675" s="77"/>
      <c r="H675" s="634">
        <v>10</v>
      </c>
      <c r="I675" s="635">
        <v>40</v>
      </c>
      <c r="J675" s="635">
        <v>99</v>
      </c>
      <c r="K675" s="635">
        <v>56</v>
      </c>
      <c r="L675" s="635">
        <v>21</v>
      </c>
      <c r="M675" s="478">
        <v>18</v>
      </c>
      <c r="N675" s="484"/>
      <c r="O675" s="790">
        <v>1</v>
      </c>
      <c r="P675" s="758">
        <f>SUM(H675:$N675)</f>
        <v>244</v>
      </c>
      <c r="Q675" s="690">
        <f aca="true" t="shared" si="97" ref="Q675:Q684">(H675/10)+(I675/10)+(J675/9)+(K675/8)+(L675/7)+(M675/6)+(N675/5)+O675</f>
        <v>30</v>
      </c>
      <c r="R675" s="1241"/>
      <c r="S675" s="204" t="str">
        <f aca="true" t="shared" si="98" ref="S675:S684">IF(P675&gt;270,"Yes","NO")</f>
        <v>NO</v>
      </c>
      <c r="T675" s="139">
        <f aca="true" t="shared" si="99" ref="T675:T684">IF(S675="yes","S","")</f>
      </c>
      <c r="U675" s="666" t="str">
        <f aca="true" t="shared" si="100" ref="U675:U684">IF(P675=0," ",IF(Q675&lt;&gt;30,"ERROR!"," "))</f>
        <v> </v>
      </c>
    </row>
    <row r="676" spans="2:21" ht="15.75" customHeight="1">
      <c r="B676" s="945" t="s">
        <v>119</v>
      </c>
      <c r="C676" s="270">
        <v>1118</v>
      </c>
      <c r="D676" s="77" t="s">
        <v>362</v>
      </c>
      <c r="E676" s="147" t="s">
        <v>50</v>
      </c>
      <c r="F676" s="400" t="s">
        <v>7</v>
      </c>
      <c r="G676" s="77"/>
      <c r="H676" s="634">
        <v>30</v>
      </c>
      <c r="I676" s="635">
        <v>50</v>
      </c>
      <c r="J676" s="635">
        <v>99</v>
      </c>
      <c r="K676" s="635">
        <v>32</v>
      </c>
      <c r="L676" s="635">
        <v>21</v>
      </c>
      <c r="M676" s="478">
        <v>12</v>
      </c>
      <c r="N676" s="484"/>
      <c r="O676" s="790">
        <v>2</v>
      </c>
      <c r="P676" s="758">
        <f>SUM(H676:$N676)</f>
        <v>244</v>
      </c>
      <c r="Q676" s="690">
        <f t="shared" si="97"/>
        <v>30</v>
      </c>
      <c r="R676" s="1241"/>
      <c r="S676" s="204" t="str">
        <f t="shared" si="98"/>
        <v>NO</v>
      </c>
      <c r="T676" s="139">
        <f t="shared" si="99"/>
      </c>
      <c r="U676" s="666" t="str">
        <f t="shared" si="100"/>
        <v> </v>
      </c>
    </row>
    <row r="677" spans="2:21" ht="15.75" customHeight="1">
      <c r="B677" s="945" t="s">
        <v>119</v>
      </c>
      <c r="C677" s="270">
        <v>1847</v>
      </c>
      <c r="D677" s="77" t="s">
        <v>381</v>
      </c>
      <c r="E677" s="147" t="s">
        <v>46</v>
      </c>
      <c r="F677" s="400" t="s">
        <v>7</v>
      </c>
      <c r="G677" s="77"/>
      <c r="H677" s="634">
        <v>10</v>
      </c>
      <c r="I677" s="635">
        <v>10</v>
      </c>
      <c r="J677" s="635">
        <v>126</v>
      </c>
      <c r="K677" s="635">
        <v>48</v>
      </c>
      <c r="L677" s="635">
        <v>21</v>
      </c>
      <c r="M677" s="478">
        <v>18</v>
      </c>
      <c r="N677" s="484">
        <v>5</v>
      </c>
      <c r="O677" s="790">
        <v>1</v>
      </c>
      <c r="P677" s="758">
        <f>SUM(H677:$N677)</f>
        <v>238</v>
      </c>
      <c r="Q677" s="690">
        <f t="shared" si="97"/>
        <v>30</v>
      </c>
      <c r="R677" s="1241"/>
      <c r="S677" s="204" t="str">
        <f t="shared" si="98"/>
        <v>NO</v>
      </c>
      <c r="T677" s="139">
        <f t="shared" si="99"/>
      </c>
      <c r="U677" s="666" t="str">
        <f t="shared" si="100"/>
        <v> </v>
      </c>
    </row>
    <row r="678" spans="2:21" ht="15.75" customHeight="1">
      <c r="B678" s="945" t="s">
        <v>119</v>
      </c>
      <c r="C678" s="270">
        <v>1143</v>
      </c>
      <c r="D678" s="77" t="s">
        <v>260</v>
      </c>
      <c r="E678" s="147" t="s">
        <v>46</v>
      </c>
      <c r="F678" s="400" t="s">
        <v>7</v>
      </c>
      <c r="G678" s="77"/>
      <c r="H678" s="634">
        <v>0</v>
      </c>
      <c r="I678" s="635">
        <v>20</v>
      </c>
      <c r="J678" s="635">
        <v>45</v>
      </c>
      <c r="K678" s="635">
        <v>96</v>
      </c>
      <c r="L678" s="635">
        <v>35</v>
      </c>
      <c r="M678" s="478">
        <v>36</v>
      </c>
      <c r="N678" s="484"/>
      <c r="O678" s="790"/>
      <c r="P678" s="758">
        <f>SUM(H678:$N678)</f>
        <v>232</v>
      </c>
      <c r="Q678" s="690">
        <f t="shared" si="97"/>
        <v>30</v>
      </c>
      <c r="R678" s="1241"/>
      <c r="S678" s="204" t="str">
        <f t="shared" si="98"/>
        <v>NO</v>
      </c>
      <c r="T678" s="139">
        <f t="shared" si="99"/>
      </c>
      <c r="U678" s="666" t="str">
        <f t="shared" si="100"/>
        <v> </v>
      </c>
    </row>
    <row r="679" spans="2:21" ht="15.75" customHeight="1">
      <c r="B679" s="945" t="s">
        <v>119</v>
      </c>
      <c r="C679" s="270">
        <v>1435</v>
      </c>
      <c r="D679" s="77" t="s">
        <v>84</v>
      </c>
      <c r="E679" s="147" t="s">
        <v>51</v>
      </c>
      <c r="F679" s="400" t="s">
        <v>7</v>
      </c>
      <c r="G679" s="77"/>
      <c r="H679" s="634">
        <v>0</v>
      </c>
      <c r="I679" s="635">
        <v>10</v>
      </c>
      <c r="J679" s="635">
        <v>27</v>
      </c>
      <c r="K679" s="635">
        <v>80</v>
      </c>
      <c r="L679" s="635">
        <v>77</v>
      </c>
      <c r="M679" s="478">
        <v>30</v>
      </c>
      <c r="N679" s="484"/>
      <c r="O679" s="790"/>
      <c r="P679" s="758">
        <f>SUM(H679:$N679)</f>
        <v>224</v>
      </c>
      <c r="Q679" s="690">
        <f t="shared" si="97"/>
        <v>30</v>
      </c>
      <c r="R679" s="1241"/>
      <c r="S679" s="204" t="str">
        <f t="shared" si="98"/>
        <v>NO</v>
      </c>
      <c r="T679" s="139">
        <f t="shared" si="99"/>
      </c>
      <c r="U679" s="666" t="str">
        <f t="shared" si="100"/>
        <v> </v>
      </c>
    </row>
    <row r="680" spans="2:21" ht="15.75" customHeight="1">
      <c r="B680" s="945" t="s">
        <v>119</v>
      </c>
      <c r="C680" s="270">
        <v>1615</v>
      </c>
      <c r="D680" s="77" t="s">
        <v>275</v>
      </c>
      <c r="E680" s="147" t="s">
        <v>51</v>
      </c>
      <c r="F680" s="400" t="s">
        <v>7</v>
      </c>
      <c r="G680" s="77"/>
      <c r="H680" s="634">
        <v>10</v>
      </c>
      <c r="I680" s="635">
        <v>0</v>
      </c>
      <c r="J680" s="635">
        <v>36</v>
      </c>
      <c r="K680" s="635">
        <v>72</v>
      </c>
      <c r="L680" s="635">
        <v>35</v>
      </c>
      <c r="M680" s="478">
        <v>54</v>
      </c>
      <c r="N680" s="484">
        <v>5</v>
      </c>
      <c r="O680" s="790">
        <v>1</v>
      </c>
      <c r="P680" s="758">
        <f>SUM(H680:$N680)</f>
        <v>212</v>
      </c>
      <c r="Q680" s="690">
        <f>(H680/10)+(I680/10)+(J680/9)+(K680/8)+(L680/7)+(M680/6)+(N680/5)+O680</f>
        <v>30</v>
      </c>
      <c r="R680" s="1241"/>
      <c r="S680" s="204" t="str">
        <f>IF(P680&gt;270,"Yes","NO")</f>
        <v>NO</v>
      </c>
      <c r="T680" s="139">
        <f>IF(S680="yes","S","")</f>
      </c>
      <c r="U680" s="666" t="str">
        <f>IF(P680=0," ",IF(Q680&lt;&gt;30,"ERROR!"," "))</f>
        <v> </v>
      </c>
    </row>
    <row r="681" spans="2:21" ht="15.75" customHeight="1">
      <c r="B681" s="945" t="s">
        <v>119</v>
      </c>
      <c r="C681" s="270">
        <v>1048</v>
      </c>
      <c r="D681" s="77" t="s">
        <v>386</v>
      </c>
      <c r="E681" s="147" t="s">
        <v>50</v>
      </c>
      <c r="F681" s="400" t="s">
        <v>7</v>
      </c>
      <c r="G681" s="77"/>
      <c r="H681" s="634">
        <v>20</v>
      </c>
      <c r="I681" s="635">
        <v>40</v>
      </c>
      <c r="J681" s="635">
        <v>72</v>
      </c>
      <c r="K681" s="635">
        <v>24</v>
      </c>
      <c r="L681" s="635">
        <v>35</v>
      </c>
      <c r="M681" s="478">
        <v>18</v>
      </c>
      <c r="N681" s="484"/>
      <c r="O681" s="790">
        <v>5</v>
      </c>
      <c r="P681" s="758">
        <f>SUM(H681:$N681)</f>
        <v>209</v>
      </c>
      <c r="Q681" s="690">
        <f t="shared" si="97"/>
        <v>30</v>
      </c>
      <c r="R681" s="1241"/>
      <c r="S681" s="204" t="str">
        <f t="shared" si="98"/>
        <v>NO</v>
      </c>
      <c r="T681" s="139">
        <f t="shared" si="99"/>
      </c>
      <c r="U681" s="666" t="str">
        <f t="shared" si="100"/>
        <v> </v>
      </c>
    </row>
    <row r="682" spans="2:21" ht="15.75" customHeight="1">
      <c r="B682" s="945" t="s">
        <v>119</v>
      </c>
      <c r="C682" s="270">
        <v>1815</v>
      </c>
      <c r="D682" s="77" t="s">
        <v>400</v>
      </c>
      <c r="E682" s="147" t="s">
        <v>51</v>
      </c>
      <c r="F682" s="400" t="s">
        <v>7</v>
      </c>
      <c r="G682" s="77"/>
      <c r="H682" s="634">
        <v>0</v>
      </c>
      <c r="I682" s="635">
        <v>10</v>
      </c>
      <c r="J682" s="635">
        <v>54</v>
      </c>
      <c r="K682" s="635">
        <v>0</v>
      </c>
      <c r="L682" s="635">
        <v>56</v>
      </c>
      <c r="M682" s="478">
        <v>42</v>
      </c>
      <c r="N682" s="484">
        <v>20</v>
      </c>
      <c r="O682" s="790">
        <v>4</v>
      </c>
      <c r="P682" s="758">
        <f>SUM(H682:$N682)</f>
        <v>182</v>
      </c>
      <c r="Q682" s="690">
        <f t="shared" si="97"/>
        <v>30</v>
      </c>
      <c r="R682" s="1241"/>
      <c r="S682" s="204" t="str">
        <f t="shared" si="98"/>
        <v>NO</v>
      </c>
      <c r="T682" s="139">
        <f t="shared" si="99"/>
      </c>
      <c r="U682" s="666" t="str">
        <f t="shared" si="100"/>
        <v> </v>
      </c>
    </row>
    <row r="683" spans="2:21" ht="15.75" customHeight="1" thickBot="1">
      <c r="B683" s="945" t="s">
        <v>119</v>
      </c>
      <c r="C683" s="270">
        <v>1053</v>
      </c>
      <c r="D683" s="77" t="s">
        <v>265</v>
      </c>
      <c r="E683" s="147" t="s">
        <v>46</v>
      </c>
      <c r="F683" s="400" t="s">
        <v>7</v>
      </c>
      <c r="G683" s="77"/>
      <c r="H683" s="634">
        <v>0</v>
      </c>
      <c r="I683" s="635">
        <v>20</v>
      </c>
      <c r="J683" s="635">
        <v>45</v>
      </c>
      <c r="K683" s="635">
        <v>32</v>
      </c>
      <c r="L683" s="635">
        <v>56</v>
      </c>
      <c r="M683" s="478">
        <v>12</v>
      </c>
      <c r="N683" s="484">
        <v>5</v>
      </c>
      <c r="O683" s="790">
        <v>8</v>
      </c>
      <c r="P683" s="758">
        <f>SUM(H683:$N683)</f>
        <v>170</v>
      </c>
      <c r="Q683" s="690">
        <f t="shared" si="97"/>
        <v>30</v>
      </c>
      <c r="R683" s="1241"/>
      <c r="S683" s="204" t="str">
        <f t="shared" si="98"/>
        <v>NO</v>
      </c>
      <c r="T683" s="139">
        <f t="shared" si="99"/>
      </c>
      <c r="U683" s="666" t="str">
        <f t="shared" si="100"/>
        <v> </v>
      </c>
    </row>
    <row r="684" spans="2:21" ht="15.75" customHeight="1" hidden="1">
      <c r="B684" s="945" t="s">
        <v>119</v>
      </c>
      <c r="C684" s="270">
        <v>664</v>
      </c>
      <c r="D684" s="77" t="s">
        <v>203</v>
      </c>
      <c r="E684" s="147" t="s">
        <v>51</v>
      </c>
      <c r="F684" s="400" t="s">
        <v>7</v>
      </c>
      <c r="G684" s="77"/>
      <c r="H684" s="634"/>
      <c r="I684" s="635"/>
      <c r="J684" s="635"/>
      <c r="K684" s="635"/>
      <c r="L684" s="635"/>
      <c r="M684" s="478"/>
      <c r="N684" s="484"/>
      <c r="O684" s="790"/>
      <c r="P684" s="758">
        <f>SUM(H684:$N684)</f>
        <v>0</v>
      </c>
      <c r="Q684" s="690">
        <f t="shared" si="97"/>
        <v>0</v>
      </c>
      <c r="R684" s="1241"/>
      <c r="S684" s="204" t="str">
        <f t="shared" si="98"/>
        <v>NO</v>
      </c>
      <c r="T684" s="139">
        <f t="shared" si="99"/>
      </c>
      <c r="U684" s="666" t="str">
        <f t="shared" si="100"/>
        <v> </v>
      </c>
    </row>
    <row r="685" spans="2:21" ht="15.75" customHeight="1" hidden="1">
      <c r="B685" s="945" t="s">
        <v>119</v>
      </c>
      <c r="C685" s="270">
        <v>888</v>
      </c>
      <c r="D685" s="77" t="s">
        <v>393</v>
      </c>
      <c r="E685" s="147" t="s">
        <v>46</v>
      </c>
      <c r="F685" s="400" t="s">
        <v>7</v>
      </c>
      <c r="G685" s="77"/>
      <c r="H685" s="634"/>
      <c r="I685" s="635"/>
      <c r="J685" s="635"/>
      <c r="K685" s="635"/>
      <c r="L685" s="635"/>
      <c r="M685" s="478"/>
      <c r="N685" s="484"/>
      <c r="O685" s="790"/>
      <c r="P685" s="758">
        <f>SUM(H685:$N685)</f>
        <v>0</v>
      </c>
      <c r="Q685" s="690">
        <f aca="true" t="shared" si="101" ref="Q685:Q702">(H685/10)+(I685/10)+(J685/9)+(K685/8)+(L685/7)+(M685/6)+(N685/5)+O685</f>
        <v>0</v>
      </c>
      <c r="R685" s="1241"/>
      <c r="S685" s="204" t="str">
        <f aca="true" t="shared" si="102" ref="S685:S702">IF(P685&gt;270,"Yes","NO")</f>
        <v>NO</v>
      </c>
      <c r="T685" s="139">
        <f aca="true" t="shared" si="103" ref="T685:T702">IF(S685="yes","S","")</f>
      </c>
      <c r="U685" s="666" t="str">
        <f aca="true" t="shared" si="104" ref="U685:U702">IF(P685=0," ",IF(Q685&lt;&gt;30,"ERROR!"," "))</f>
        <v> </v>
      </c>
    </row>
    <row r="686" spans="2:21" ht="15.75" customHeight="1" hidden="1">
      <c r="B686" s="945" t="s">
        <v>119</v>
      </c>
      <c r="C686" s="270">
        <v>972</v>
      </c>
      <c r="D686" s="77" t="s">
        <v>341</v>
      </c>
      <c r="E686" s="147" t="s">
        <v>51</v>
      </c>
      <c r="F686" s="400" t="s">
        <v>7</v>
      </c>
      <c r="G686" s="77"/>
      <c r="H686" s="634"/>
      <c r="I686" s="635"/>
      <c r="J686" s="635"/>
      <c r="K686" s="635"/>
      <c r="L686" s="635"/>
      <c r="M686" s="478"/>
      <c r="N686" s="484"/>
      <c r="O686" s="790"/>
      <c r="P686" s="758">
        <f>SUM(H686:$N686)</f>
        <v>0</v>
      </c>
      <c r="Q686" s="690">
        <f t="shared" si="101"/>
        <v>0</v>
      </c>
      <c r="R686" s="1241"/>
      <c r="S686" s="204" t="str">
        <f t="shared" si="102"/>
        <v>NO</v>
      </c>
      <c r="T686" s="139">
        <f t="shared" si="103"/>
      </c>
      <c r="U686" s="666" t="str">
        <f t="shared" si="104"/>
        <v> </v>
      </c>
    </row>
    <row r="687" spans="2:21" ht="15.75" customHeight="1" hidden="1">
      <c r="B687" s="945" t="s">
        <v>119</v>
      </c>
      <c r="C687" s="270">
        <v>1021</v>
      </c>
      <c r="D687" s="77" t="s">
        <v>281</v>
      </c>
      <c r="E687" s="147" t="s">
        <v>46</v>
      </c>
      <c r="F687" s="400" t="s">
        <v>7</v>
      </c>
      <c r="G687" s="77"/>
      <c r="H687" s="634"/>
      <c r="I687" s="635"/>
      <c r="J687" s="635"/>
      <c r="K687" s="635"/>
      <c r="L687" s="635"/>
      <c r="M687" s="478"/>
      <c r="N687" s="484"/>
      <c r="O687" s="790"/>
      <c r="P687" s="758">
        <f>SUM(H687:$N687)</f>
        <v>0</v>
      </c>
      <c r="Q687" s="690">
        <f t="shared" si="101"/>
        <v>0</v>
      </c>
      <c r="R687" s="1241"/>
      <c r="S687" s="204" t="str">
        <f t="shared" si="102"/>
        <v>NO</v>
      </c>
      <c r="T687" s="1219">
        <f t="shared" si="103"/>
      </c>
      <c r="U687" s="666" t="str">
        <f t="shared" si="104"/>
        <v> </v>
      </c>
    </row>
    <row r="688" spans="2:21" ht="15.75" customHeight="1" hidden="1">
      <c r="B688" s="945"/>
      <c r="C688" s="270">
        <v>1037</v>
      </c>
      <c r="D688" s="77" t="s">
        <v>54</v>
      </c>
      <c r="E688" s="147" t="s">
        <v>51</v>
      </c>
      <c r="F688" s="400" t="s">
        <v>7</v>
      </c>
      <c r="G688" s="77"/>
      <c r="H688" s="634"/>
      <c r="I688" s="635"/>
      <c r="J688" s="635"/>
      <c r="K688" s="635"/>
      <c r="L688" s="635"/>
      <c r="M688" s="478"/>
      <c r="N688" s="484"/>
      <c r="O688" s="790"/>
      <c r="P688" s="758">
        <f>SUM(H688:$N688)</f>
        <v>0</v>
      </c>
      <c r="Q688" s="690">
        <f>(H688/10)+(I688/10)+(J688/9)+(K688/8)+(L688/7)+(M688/6)+(N688/5)+O688</f>
        <v>0</v>
      </c>
      <c r="R688" s="1241"/>
      <c r="S688" s="204" t="str">
        <f t="shared" si="102"/>
        <v>NO</v>
      </c>
      <c r="T688" s="1219">
        <f>IF(S688="yes","S","")</f>
      </c>
      <c r="U688" s="666" t="str">
        <f>IF(P688=0," ",IF(Q688&lt;&gt;30,"ERROR!"," "))</f>
        <v> </v>
      </c>
    </row>
    <row r="689" spans="2:21" ht="15.75" customHeight="1" hidden="1">
      <c r="B689" s="945" t="s">
        <v>119</v>
      </c>
      <c r="C689" s="270">
        <v>1052</v>
      </c>
      <c r="D689" s="1237" t="s">
        <v>294</v>
      </c>
      <c r="E689" s="147" t="s">
        <v>46</v>
      </c>
      <c r="F689" s="400" t="s">
        <v>7</v>
      </c>
      <c r="G689" s="77" t="s">
        <v>420</v>
      </c>
      <c r="H689" s="634"/>
      <c r="I689" s="635"/>
      <c r="J689" s="635"/>
      <c r="K689" s="635"/>
      <c r="L689" s="635"/>
      <c r="M689" s="478"/>
      <c r="N689" s="484"/>
      <c r="O689" s="790"/>
      <c r="P689" s="758">
        <f>SUM(H689:$N689)</f>
        <v>0</v>
      </c>
      <c r="Q689" s="690">
        <f t="shared" si="101"/>
        <v>0</v>
      </c>
      <c r="R689" s="1241"/>
      <c r="S689" s="204" t="str">
        <f t="shared" si="102"/>
        <v>NO</v>
      </c>
      <c r="T689" s="139">
        <f t="shared" si="103"/>
      </c>
      <c r="U689" s="666" t="str">
        <f t="shared" si="104"/>
        <v> </v>
      </c>
    </row>
    <row r="690" spans="2:21" ht="15.75" customHeight="1" hidden="1">
      <c r="B690" s="945" t="s">
        <v>119</v>
      </c>
      <c r="C690" s="270">
        <v>1208</v>
      </c>
      <c r="D690" s="1237" t="s">
        <v>336</v>
      </c>
      <c r="E690" s="147" t="s">
        <v>51</v>
      </c>
      <c r="F690" s="400" t="s">
        <v>7</v>
      </c>
      <c r="G690" s="77"/>
      <c r="H690" s="634"/>
      <c r="I690" s="635"/>
      <c r="J690" s="635"/>
      <c r="K690" s="635"/>
      <c r="L690" s="635"/>
      <c r="M690" s="478"/>
      <c r="N690" s="484"/>
      <c r="O690" s="790"/>
      <c r="P690" s="758">
        <f>SUM(H690:$N690)</f>
        <v>0</v>
      </c>
      <c r="Q690" s="690">
        <f t="shared" si="101"/>
        <v>0</v>
      </c>
      <c r="R690" s="1241"/>
      <c r="S690" s="204" t="str">
        <f t="shared" si="102"/>
        <v>NO</v>
      </c>
      <c r="T690" s="139">
        <f t="shared" si="103"/>
      </c>
      <c r="U690" s="666" t="str">
        <f t="shared" si="104"/>
        <v> </v>
      </c>
    </row>
    <row r="691" spans="2:21" ht="15.75" customHeight="1" hidden="1">
      <c r="B691" s="945" t="s">
        <v>119</v>
      </c>
      <c r="C691" s="270">
        <v>1243</v>
      </c>
      <c r="D691" s="1237" t="s">
        <v>344</v>
      </c>
      <c r="E691" s="147" t="s">
        <v>51</v>
      </c>
      <c r="F691" s="400" t="s">
        <v>7</v>
      </c>
      <c r="G691" s="77"/>
      <c r="H691" s="634"/>
      <c r="I691" s="635"/>
      <c r="J691" s="635"/>
      <c r="K691" s="635"/>
      <c r="L691" s="635"/>
      <c r="M691" s="478"/>
      <c r="N691" s="484"/>
      <c r="O691" s="790"/>
      <c r="P691" s="758">
        <f>SUM(H691:$N691)</f>
        <v>0</v>
      </c>
      <c r="Q691" s="690">
        <f t="shared" si="101"/>
        <v>0</v>
      </c>
      <c r="R691" s="1241"/>
      <c r="S691" s="204" t="str">
        <f t="shared" si="102"/>
        <v>NO</v>
      </c>
      <c r="T691" s="139">
        <f t="shared" si="103"/>
      </c>
      <c r="U691" s="666" t="str">
        <f t="shared" si="104"/>
        <v> </v>
      </c>
    </row>
    <row r="692" spans="2:21" ht="15.75" customHeight="1" hidden="1">
      <c r="B692" s="945" t="s">
        <v>119</v>
      </c>
      <c r="C692" s="270">
        <v>1394</v>
      </c>
      <c r="D692" s="1238" t="s">
        <v>349</v>
      </c>
      <c r="E692" s="1238" t="s">
        <v>46</v>
      </c>
      <c r="F692" s="402" t="s">
        <v>7</v>
      </c>
      <c r="G692" s="77"/>
      <c r="H692" s="634"/>
      <c r="I692" s="635"/>
      <c r="J692" s="635"/>
      <c r="K692" s="635"/>
      <c r="L692" s="635"/>
      <c r="M692" s="478"/>
      <c r="N692" s="484"/>
      <c r="O692" s="790"/>
      <c r="P692" s="758">
        <f>SUM(H692:$N692)</f>
        <v>0</v>
      </c>
      <c r="Q692" s="690">
        <f t="shared" si="101"/>
        <v>0</v>
      </c>
      <c r="R692" s="1241"/>
      <c r="S692" s="204" t="str">
        <f t="shared" si="102"/>
        <v>NO</v>
      </c>
      <c r="T692" s="139">
        <f t="shared" si="103"/>
      </c>
      <c r="U692" s="666" t="str">
        <f t="shared" si="104"/>
        <v> </v>
      </c>
    </row>
    <row r="693" spans="2:21" ht="15.75" customHeight="1" hidden="1">
      <c r="B693" s="945" t="s">
        <v>119</v>
      </c>
      <c r="C693" s="270">
        <v>1395</v>
      </c>
      <c r="D693" s="1238" t="s">
        <v>369</v>
      </c>
      <c r="E693" s="1238" t="s">
        <v>46</v>
      </c>
      <c r="F693" s="402" t="s">
        <v>7</v>
      </c>
      <c r="G693" s="77"/>
      <c r="H693" s="634"/>
      <c r="I693" s="635"/>
      <c r="J693" s="635"/>
      <c r="K693" s="635"/>
      <c r="L693" s="635"/>
      <c r="M693" s="478"/>
      <c r="N693" s="484"/>
      <c r="O693" s="790"/>
      <c r="P693" s="758">
        <f>SUM(H693:$N693)</f>
        <v>0</v>
      </c>
      <c r="Q693" s="690">
        <f t="shared" si="101"/>
        <v>0</v>
      </c>
      <c r="R693" s="1241"/>
      <c r="S693" s="204" t="str">
        <f t="shared" si="102"/>
        <v>NO</v>
      </c>
      <c r="T693" s="139">
        <f t="shared" si="103"/>
      </c>
      <c r="U693" s="666" t="str">
        <f t="shared" si="104"/>
        <v> </v>
      </c>
    </row>
    <row r="694" spans="2:21" ht="15.75" customHeight="1" hidden="1">
      <c r="B694" s="945" t="s">
        <v>119</v>
      </c>
      <c r="C694" s="270">
        <v>1437</v>
      </c>
      <c r="D694" s="1237" t="s">
        <v>338</v>
      </c>
      <c r="E694" s="150" t="s">
        <v>51</v>
      </c>
      <c r="F694" s="402" t="s">
        <v>7</v>
      </c>
      <c r="G694" s="1237"/>
      <c r="H694" s="634"/>
      <c r="I694" s="635"/>
      <c r="J694" s="635"/>
      <c r="K694" s="635"/>
      <c r="L694" s="635"/>
      <c r="M694" s="478"/>
      <c r="N694" s="484"/>
      <c r="O694" s="790"/>
      <c r="P694" s="758">
        <f>SUM(H694:$N694)</f>
        <v>0</v>
      </c>
      <c r="Q694" s="689">
        <f t="shared" si="101"/>
        <v>0</v>
      </c>
      <c r="R694" s="143"/>
      <c r="S694" s="204" t="str">
        <f t="shared" si="102"/>
        <v>NO</v>
      </c>
      <c r="T694" s="139">
        <f t="shared" si="103"/>
      </c>
      <c r="U694" s="666" t="str">
        <f t="shared" si="104"/>
        <v> </v>
      </c>
    </row>
    <row r="695" spans="2:21" ht="15.75" customHeight="1" hidden="1">
      <c r="B695" s="945" t="s">
        <v>119</v>
      </c>
      <c r="C695" s="282">
        <v>2036</v>
      </c>
      <c r="D695" s="1228" t="s">
        <v>333</v>
      </c>
      <c r="E695" s="146" t="s">
        <v>51</v>
      </c>
      <c r="F695" s="402" t="s">
        <v>7</v>
      </c>
      <c r="G695" s="1237"/>
      <c r="H695" s="634"/>
      <c r="I695" s="635"/>
      <c r="J695" s="635"/>
      <c r="K695" s="635"/>
      <c r="L695" s="635"/>
      <c r="M695" s="478"/>
      <c r="N695" s="484"/>
      <c r="O695" s="790"/>
      <c r="P695" s="758">
        <f>SUM(H695:$N695)</f>
        <v>0</v>
      </c>
      <c r="Q695" s="689">
        <f t="shared" si="101"/>
        <v>0</v>
      </c>
      <c r="R695" s="143"/>
      <c r="S695" s="204" t="str">
        <f t="shared" si="102"/>
        <v>NO</v>
      </c>
      <c r="T695" s="139">
        <f t="shared" si="103"/>
      </c>
      <c r="U695" s="666" t="str">
        <f t="shared" si="104"/>
        <v> </v>
      </c>
    </row>
    <row r="696" spans="2:21" ht="15.75" customHeight="1" hidden="1">
      <c r="B696" s="945" t="s">
        <v>119</v>
      </c>
      <c r="C696" s="270">
        <v>2490</v>
      </c>
      <c r="D696" s="1237" t="s">
        <v>343</v>
      </c>
      <c r="E696" s="150" t="s">
        <v>51</v>
      </c>
      <c r="F696" s="402" t="s">
        <v>7</v>
      </c>
      <c r="G696" s="1237"/>
      <c r="H696" s="634"/>
      <c r="I696" s="635"/>
      <c r="J696" s="635"/>
      <c r="K696" s="635"/>
      <c r="L696" s="635"/>
      <c r="M696" s="478"/>
      <c r="N696" s="484"/>
      <c r="O696" s="790"/>
      <c r="P696" s="758">
        <f>SUM(H696:$N696)</f>
        <v>0</v>
      </c>
      <c r="Q696" s="689">
        <f t="shared" si="101"/>
        <v>0</v>
      </c>
      <c r="R696" s="143"/>
      <c r="S696" s="204" t="str">
        <f t="shared" si="102"/>
        <v>NO</v>
      </c>
      <c r="T696" s="139">
        <f t="shared" si="103"/>
      </c>
      <c r="U696" s="666" t="str">
        <f t="shared" si="104"/>
        <v> </v>
      </c>
    </row>
    <row r="697" spans="2:21" ht="15.75" customHeight="1" hidden="1">
      <c r="B697" s="945" t="s">
        <v>119</v>
      </c>
      <c r="C697" s="270">
        <v>1837</v>
      </c>
      <c r="D697" s="1237" t="s">
        <v>353</v>
      </c>
      <c r="E697" s="150" t="s">
        <v>46</v>
      </c>
      <c r="F697" s="402" t="s">
        <v>7</v>
      </c>
      <c r="G697" s="1237"/>
      <c r="H697" s="634"/>
      <c r="I697" s="635"/>
      <c r="J697" s="635"/>
      <c r="K697" s="635"/>
      <c r="L697" s="635"/>
      <c r="M697" s="478"/>
      <c r="N697" s="484"/>
      <c r="O697" s="790"/>
      <c r="P697" s="758">
        <f>SUM(H697:$N697)</f>
        <v>0</v>
      </c>
      <c r="Q697" s="689">
        <f t="shared" si="101"/>
        <v>0</v>
      </c>
      <c r="R697" s="143"/>
      <c r="S697" s="204" t="str">
        <f t="shared" si="102"/>
        <v>NO</v>
      </c>
      <c r="T697" s="139">
        <f t="shared" si="103"/>
      </c>
      <c r="U697" s="666" t="str">
        <f t="shared" si="104"/>
        <v> </v>
      </c>
    </row>
    <row r="698" spans="2:21" ht="15.75" customHeight="1" hidden="1">
      <c r="B698" s="945" t="s">
        <v>119</v>
      </c>
      <c r="C698" s="270">
        <v>1848</v>
      </c>
      <c r="D698" s="1237" t="s">
        <v>395</v>
      </c>
      <c r="E698" s="150" t="s">
        <v>46</v>
      </c>
      <c r="F698" s="402" t="s">
        <v>7</v>
      </c>
      <c r="G698" s="1237"/>
      <c r="H698" s="634"/>
      <c r="I698" s="635"/>
      <c r="J698" s="635"/>
      <c r="K698" s="635"/>
      <c r="L698" s="635"/>
      <c r="M698" s="478"/>
      <c r="N698" s="484"/>
      <c r="O698" s="790"/>
      <c r="P698" s="758">
        <f>SUM(H698:$N698)</f>
        <v>0</v>
      </c>
      <c r="Q698" s="689">
        <f t="shared" si="101"/>
        <v>0</v>
      </c>
      <c r="R698" s="143"/>
      <c r="S698" s="204" t="str">
        <f t="shared" si="102"/>
        <v>NO</v>
      </c>
      <c r="T698" s="139">
        <f t="shared" si="103"/>
      </c>
      <c r="U698" s="666" t="str">
        <f t="shared" si="104"/>
        <v> </v>
      </c>
    </row>
    <row r="699" spans="2:21" ht="15.75" customHeight="1" hidden="1">
      <c r="B699" s="945" t="s">
        <v>119</v>
      </c>
      <c r="C699" s="270">
        <v>1845</v>
      </c>
      <c r="D699" s="1237" t="s">
        <v>378</v>
      </c>
      <c r="E699" s="150" t="s">
        <v>46</v>
      </c>
      <c r="F699" s="402" t="s">
        <v>7</v>
      </c>
      <c r="G699" s="1237"/>
      <c r="H699" s="634"/>
      <c r="I699" s="635"/>
      <c r="J699" s="635"/>
      <c r="K699" s="635"/>
      <c r="L699" s="635"/>
      <c r="M699" s="478"/>
      <c r="N699" s="484"/>
      <c r="O699" s="790"/>
      <c r="P699" s="758">
        <f>SUM(H699:$N699)</f>
        <v>0</v>
      </c>
      <c r="Q699" s="689">
        <f t="shared" si="101"/>
        <v>0</v>
      </c>
      <c r="R699" s="143"/>
      <c r="S699" s="204" t="str">
        <f t="shared" si="102"/>
        <v>NO</v>
      </c>
      <c r="T699" s="139">
        <f t="shared" si="103"/>
      </c>
      <c r="U699" s="666" t="str">
        <f t="shared" si="104"/>
        <v> </v>
      </c>
    </row>
    <row r="700" spans="2:21" ht="15.75" customHeight="1" hidden="1">
      <c r="B700" s="945" t="s">
        <v>119</v>
      </c>
      <c r="C700" s="282">
        <v>1844</v>
      </c>
      <c r="D700" s="1228" t="s">
        <v>396</v>
      </c>
      <c r="E700" s="146" t="s">
        <v>46</v>
      </c>
      <c r="F700" s="402" t="s">
        <v>7</v>
      </c>
      <c r="G700" s="1237"/>
      <c r="H700" s="634"/>
      <c r="I700" s="635"/>
      <c r="J700" s="635"/>
      <c r="K700" s="635"/>
      <c r="L700" s="635"/>
      <c r="M700" s="478"/>
      <c r="N700" s="484"/>
      <c r="O700" s="790"/>
      <c r="P700" s="758">
        <f>SUM(H700:$N700)</f>
        <v>0</v>
      </c>
      <c r="Q700" s="689">
        <f t="shared" si="101"/>
        <v>0</v>
      </c>
      <c r="R700" s="143"/>
      <c r="S700" s="204" t="str">
        <f t="shared" si="102"/>
        <v>NO</v>
      </c>
      <c r="T700" s="139">
        <f t="shared" si="103"/>
      </c>
      <c r="U700" s="666" t="str">
        <f t="shared" si="104"/>
        <v> </v>
      </c>
    </row>
    <row r="701" spans="2:21" ht="15.75" customHeight="1" hidden="1">
      <c r="B701" s="945" t="s">
        <v>119</v>
      </c>
      <c r="C701" s="270">
        <v>1814</v>
      </c>
      <c r="D701" s="1237" t="s">
        <v>339</v>
      </c>
      <c r="E701" s="150" t="s">
        <v>51</v>
      </c>
      <c r="F701" s="402" t="s">
        <v>7</v>
      </c>
      <c r="G701" s="1237"/>
      <c r="H701" s="634"/>
      <c r="I701" s="635"/>
      <c r="J701" s="635"/>
      <c r="K701" s="635"/>
      <c r="L701" s="635"/>
      <c r="M701" s="478"/>
      <c r="N701" s="484"/>
      <c r="O701" s="790"/>
      <c r="P701" s="758">
        <f>SUM(H701:$N701)</f>
        <v>0</v>
      </c>
      <c r="Q701" s="689">
        <f t="shared" si="101"/>
        <v>0</v>
      </c>
      <c r="R701" s="143"/>
      <c r="S701" s="204" t="str">
        <f t="shared" si="102"/>
        <v>NO</v>
      </c>
      <c r="T701" s="139">
        <f t="shared" si="103"/>
      </c>
      <c r="U701" s="666" t="str">
        <f t="shared" si="104"/>
        <v> </v>
      </c>
    </row>
    <row r="702" spans="2:21" ht="15.75" customHeight="1" hidden="1" thickBot="1">
      <c r="B702" s="945" t="s">
        <v>119</v>
      </c>
      <c r="C702" s="270">
        <v>6045</v>
      </c>
      <c r="D702" s="1237" t="s">
        <v>317</v>
      </c>
      <c r="E702" s="150" t="s">
        <v>56</v>
      </c>
      <c r="F702" s="402" t="s">
        <v>7</v>
      </c>
      <c r="G702" s="1237"/>
      <c r="H702" s="619"/>
      <c r="I702" s="620"/>
      <c r="J702" s="620"/>
      <c r="K702" s="620"/>
      <c r="L702" s="620"/>
      <c r="M702" s="480"/>
      <c r="N702" s="485"/>
      <c r="O702" s="791"/>
      <c r="P702" s="758">
        <f>SUM(H702:$N702)</f>
        <v>0</v>
      </c>
      <c r="Q702" s="689">
        <f t="shared" si="101"/>
        <v>0</v>
      </c>
      <c r="R702" s="143"/>
      <c r="S702" s="205" t="str">
        <f t="shared" si="102"/>
        <v>NO</v>
      </c>
      <c r="T702" s="140">
        <f t="shared" si="103"/>
      </c>
      <c r="U702" s="667" t="str">
        <f t="shared" si="104"/>
        <v> </v>
      </c>
    </row>
    <row r="703" spans="3:20" ht="24.75" customHeight="1" thickBot="1">
      <c r="C703" s="274">
        <f>COUNT(C578:C702)</f>
        <v>125</v>
      </c>
      <c r="D703" s="1375" t="s">
        <v>24</v>
      </c>
      <c r="E703" s="1387"/>
      <c r="F703" s="1388" t="s">
        <v>26</v>
      </c>
      <c r="G703" s="1389"/>
      <c r="H703" s="1391"/>
      <c r="I703" s="1391"/>
      <c r="J703" s="1391"/>
      <c r="K703" s="1391"/>
      <c r="L703" s="1391"/>
      <c r="M703" s="1391"/>
      <c r="N703" s="1391"/>
      <c r="O703" s="1391"/>
      <c r="P703" s="1389"/>
      <c r="Q703" s="1390"/>
      <c r="S703" s="181"/>
      <c r="T703" s="1228"/>
    </row>
    <row r="704" spans="4:20" ht="6" customHeight="1">
      <c r="D704" s="1228"/>
      <c r="E704" s="1228"/>
      <c r="F704" s="408"/>
      <c r="G704" s="1228"/>
      <c r="H704" s="317"/>
      <c r="I704" s="317"/>
      <c r="J704" s="317"/>
      <c r="K704" s="317"/>
      <c r="L704" s="317"/>
      <c r="M704" s="488"/>
      <c r="N704" s="489"/>
      <c r="O704" s="488"/>
      <c r="P704" s="1247"/>
      <c r="Q704" s="691"/>
      <c r="S704" s="181"/>
      <c r="T704" s="1228"/>
    </row>
    <row r="705" ht="15" customHeight="1" thickBot="1">
      <c r="B705" s="255" t="s">
        <v>252</v>
      </c>
    </row>
    <row r="706" spans="3:20" ht="30" customHeight="1" thickBot="1">
      <c r="C706" s="1352" t="str">
        <f>B2</f>
        <v>SOUTH AFRICAN NPA NATIONAL CHAMPIONSHIPS - SANDF EEUFEES RANGE - 22nd to 24th MARCH, 2019</v>
      </c>
      <c r="D706" s="1353"/>
      <c r="E706" s="1353"/>
      <c r="F706" s="1353"/>
      <c r="G706" s="1353"/>
      <c r="H706" s="1353"/>
      <c r="I706" s="1353"/>
      <c r="J706" s="1353"/>
      <c r="K706" s="1353"/>
      <c r="L706" s="1353"/>
      <c r="M706" s="1353"/>
      <c r="N706" s="1353"/>
      <c r="O706" s="1353"/>
      <c r="P706" s="1353"/>
      <c r="Q706" s="1353"/>
      <c r="R706" s="1353"/>
      <c r="S706" s="1353"/>
      <c r="T706" s="1354"/>
    </row>
    <row r="707" spans="4:20" ht="15" customHeight="1" thickBot="1">
      <c r="D707" s="433"/>
      <c r="E707" s="433"/>
      <c r="G707" s="433"/>
      <c r="H707" s="327"/>
      <c r="I707" s="327"/>
      <c r="J707" s="327"/>
      <c r="K707" s="327"/>
      <c r="L707" s="327"/>
      <c r="P707" s="328"/>
      <c r="R707" s="100"/>
      <c r="S707" s="100"/>
      <c r="T707" s="100"/>
    </row>
    <row r="708" spans="3:20" s="470" customFormat="1" ht="27" customHeight="1" thickBot="1">
      <c r="C708" s="1394" t="str">
        <f>C4</f>
        <v>NPA EVENT RESULTS - MARCH 2019</v>
      </c>
      <c r="D708" s="1395"/>
      <c r="E708" s="1395"/>
      <c r="F708" s="1395"/>
      <c r="G708" s="1395"/>
      <c r="H708" s="1395"/>
      <c r="I708" s="1395"/>
      <c r="J708" s="1395"/>
      <c r="K708" s="1395"/>
      <c r="L708" s="1395"/>
      <c r="M708" s="1395"/>
      <c r="N708" s="1395"/>
      <c r="O708" s="1395"/>
      <c r="P708" s="1395"/>
      <c r="Q708" s="1395"/>
      <c r="R708" s="1395"/>
      <c r="S708" s="1395"/>
      <c r="T708" s="1396"/>
    </row>
    <row r="709" ht="10.5" customHeight="1" thickBot="1"/>
    <row r="710" spans="4:16" ht="30" customHeight="1" thickBot="1">
      <c r="D710" s="1304" t="s">
        <v>13</v>
      </c>
      <c r="E710" s="1305"/>
      <c r="F710" s="1305"/>
      <c r="G710" s="1305"/>
      <c r="H710" s="1305"/>
      <c r="I710" s="1305"/>
      <c r="J710" s="1305"/>
      <c r="K710" s="1305"/>
      <c r="L710" s="1305"/>
      <c r="M710" s="1305"/>
      <c r="N710" s="1305"/>
      <c r="O710" s="1305"/>
      <c r="P710" s="1306"/>
    </row>
    <row r="711" spans="3:21" ht="35.25" customHeight="1" thickBot="1">
      <c r="C711" s="279" t="s">
        <v>1</v>
      </c>
      <c r="D711" s="749" t="s">
        <v>0</v>
      </c>
      <c r="E711" s="194" t="s">
        <v>39</v>
      </c>
      <c r="F711" s="392" t="s">
        <v>57</v>
      </c>
      <c r="G711" s="171"/>
      <c r="H711" s="355" t="s">
        <v>19</v>
      </c>
      <c r="I711" s="356">
        <v>10</v>
      </c>
      <c r="J711" s="356">
        <v>9</v>
      </c>
      <c r="K711" s="356">
        <v>8</v>
      </c>
      <c r="L711" s="356">
        <v>7</v>
      </c>
      <c r="M711" s="501">
        <v>6</v>
      </c>
      <c r="N711" s="502">
        <v>5</v>
      </c>
      <c r="O711" s="789">
        <v>0</v>
      </c>
      <c r="P711" s="511" t="s">
        <v>3</v>
      </c>
      <c r="Q711" s="692" t="s">
        <v>20</v>
      </c>
      <c r="R711" s="1230"/>
      <c r="S711" s="160" t="s">
        <v>22</v>
      </c>
      <c r="T711" s="171" t="s">
        <v>23</v>
      </c>
      <c r="U711" s="664" t="s">
        <v>302</v>
      </c>
    </row>
    <row r="712" spans="2:21" ht="15.75" customHeight="1">
      <c r="B712" s="945" t="s">
        <v>121</v>
      </c>
      <c r="C712" s="280">
        <v>6034</v>
      </c>
      <c r="D712" s="146" t="s">
        <v>59</v>
      </c>
      <c r="E712" s="1227" t="s">
        <v>56</v>
      </c>
      <c r="F712" s="409" t="s">
        <v>8</v>
      </c>
      <c r="G712" s="1228"/>
      <c r="H712" s="825">
        <v>110</v>
      </c>
      <c r="I712" s="826">
        <v>160</v>
      </c>
      <c r="J712" s="826">
        <v>27</v>
      </c>
      <c r="K712" s="826"/>
      <c r="L712" s="826"/>
      <c r="M712" s="827"/>
      <c r="N712" s="828"/>
      <c r="O712" s="817"/>
      <c r="P712" s="748">
        <f>SUM(H712:$N712)</f>
        <v>297</v>
      </c>
      <c r="Q712" s="750">
        <f>(H712/10)+(I712/10)+(J712/9)+(K712/8)+(L712/7)+(M712/6)+(N712/5)+O712</f>
        <v>30</v>
      </c>
      <c r="R712" s="155"/>
      <c r="S712" s="1324"/>
      <c r="T712" s="1325"/>
      <c r="U712" s="666" t="str">
        <f>IF(P712=0," ",IF(Q712&lt;&gt;30,"ERROR!"," "))</f>
        <v> </v>
      </c>
    </row>
    <row r="713" spans="2:21" ht="15.75" customHeight="1">
      <c r="B713" s="945" t="s">
        <v>121</v>
      </c>
      <c r="C713" s="283">
        <v>6016</v>
      </c>
      <c r="D713" s="150" t="s">
        <v>272</v>
      </c>
      <c r="E713" s="218" t="s">
        <v>56</v>
      </c>
      <c r="F713" s="393" t="s">
        <v>8</v>
      </c>
      <c r="G713" s="1237"/>
      <c r="H713" s="829">
        <v>110</v>
      </c>
      <c r="I713" s="357">
        <v>140</v>
      </c>
      <c r="J713" s="357">
        <v>45</v>
      </c>
      <c r="K713" s="357"/>
      <c r="L713" s="357"/>
      <c r="M713" s="503"/>
      <c r="N713" s="830"/>
      <c r="O713" s="818"/>
      <c r="P713" s="561">
        <f>SUM(H713:$N713)</f>
        <v>295</v>
      </c>
      <c r="Q713" s="752">
        <f aca="true" t="shared" si="105" ref="Q713:Q719">(H713/10)+(I713/10)+(J713/9)+(K713/8)+(L713/7)+(M713/6)+(N713/5)+O713</f>
        <v>30</v>
      </c>
      <c r="R713" s="155"/>
      <c r="S713" s="1324"/>
      <c r="T713" s="1325"/>
      <c r="U713" s="666" t="str">
        <f aca="true" t="shared" si="106" ref="U713:U781">IF(P713=0," ",IF(Q713&lt;&gt;30,"ERROR!"," "))</f>
        <v> </v>
      </c>
    </row>
    <row r="714" spans="2:21" ht="15.75" customHeight="1">
      <c r="B714" s="945" t="s">
        <v>121</v>
      </c>
      <c r="C714" s="283">
        <v>6008</v>
      </c>
      <c r="D714" s="150" t="s">
        <v>248</v>
      </c>
      <c r="E714" s="1237" t="s">
        <v>56</v>
      </c>
      <c r="F714" s="393" t="s">
        <v>8</v>
      </c>
      <c r="G714" s="1237"/>
      <c r="H714" s="829">
        <v>60</v>
      </c>
      <c r="I714" s="357">
        <v>180</v>
      </c>
      <c r="J714" s="357">
        <v>54</v>
      </c>
      <c r="K714" s="357"/>
      <c r="L714" s="357"/>
      <c r="M714" s="503"/>
      <c r="N714" s="830"/>
      <c r="O714" s="818"/>
      <c r="P714" s="561">
        <f>SUM(H714:$N714)</f>
        <v>294</v>
      </c>
      <c r="Q714" s="752">
        <f>(H714/10)+(I714/10)+(J714/9)+(K714/8)+(L714/7)+(M714/6)+(N714/5)+O714</f>
        <v>30</v>
      </c>
      <c r="R714" s="155"/>
      <c r="S714" s="1324"/>
      <c r="T714" s="1325"/>
      <c r="U714" s="666" t="str">
        <f t="shared" si="106"/>
        <v> </v>
      </c>
    </row>
    <row r="715" spans="2:21" ht="15.75" customHeight="1">
      <c r="B715" s="945" t="s">
        <v>121</v>
      </c>
      <c r="C715" s="283">
        <v>6043</v>
      </c>
      <c r="D715" s="150" t="s">
        <v>329</v>
      </c>
      <c r="E715" s="218" t="s">
        <v>56</v>
      </c>
      <c r="F715" s="393" t="s">
        <v>8</v>
      </c>
      <c r="G715" s="1237"/>
      <c r="H715" s="829">
        <v>90</v>
      </c>
      <c r="I715" s="357">
        <v>120</v>
      </c>
      <c r="J715" s="357">
        <v>72</v>
      </c>
      <c r="K715" s="357">
        <v>8</v>
      </c>
      <c r="L715" s="357"/>
      <c r="M715" s="503"/>
      <c r="N715" s="830"/>
      <c r="O715" s="818"/>
      <c r="P715" s="561">
        <f>SUM(H715:$N715)</f>
        <v>290</v>
      </c>
      <c r="Q715" s="752">
        <f>(H715/10)+(I715/10)+(J715/9)+(K715/8)+(L715/7)+(M715/6)+(N715/5)+O715</f>
        <v>30</v>
      </c>
      <c r="R715" s="155"/>
      <c r="S715" s="1324"/>
      <c r="T715" s="1325"/>
      <c r="U715" s="666"/>
    </row>
    <row r="716" spans="2:21" ht="15.75" customHeight="1">
      <c r="B716" s="945" t="s">
        <v>121</v>
      </c>
      <c r="C716" s="283">
        <v>6027</v>
      </c>
      <c r="D716" s="150" t="s">
        <v>78</v>
      </c>
      <c r="E716" s="218" t="s">
        <v>43</v>
      </c>
      <c r="F716" s="393" t="s">
        <v>8</v>
      </c>
      <c r="G716" s="1237"/>
      <c r="H716" s="829">
        <v>70</v>
      </c>
      <c r="I716" s="357">
        <v>100</v>
      </c>
      <c r="J716" s="357">
        <v>117</v>
      </c>
      <c r="K716" s="357"/>
      <c r="L716" s="357"/>
      <c r="M716" s="503"/>
      <c r="N716" s="830"/>
      <c r="O716" s="818"/>
      <c r="P716" s="561">
        <f>SUM(H716:$N716)</f>
        <v>287</v>
      </c>
      <c r="Q716" s="752">
        <f>(H716/10)+(I716/10)+(J716/9)+(K716/8)+(L716/7)+(M716/6)+(N716/5)+O716</f>
        <v>30</v>
      </c>
      <c r="R716" s="155"/>
      <c r="S716" s="1324"/>
      <c r="T716" s="1325"/>
      <c r="U716" s="666" t="str">
        <f t="shared" si="106"/>
        <v> </v>
      </c>
    </row>
    <row r="717" spans="2:21" ht="15.75" customHeight="1">
      <c r="B717" s="945" t="s">
        <v>121</v>
      </c>
      <c r="C717" s="283">
        <v>3624</v>
      </c>
      <c r="D717" s="150" t="s">
        <v>103</v>
      </c>
      <c r="E717" s="218" t="s">
        <v>44</v>
      </c>
      <c r="F717" s="393" t="s">
        <v>8</v>
      </c>
      <c r="G717" s="1237"/>
      <c r="H717" s="829">
        <v>30</v>
      </c>
      <c r="I717" s="357">
        <v>120</v>
      </c>
      <c r="J717" s="357">
        <v>108</v>
      </c>
      <c r="K717" s="357">
        <v>24</v>
      </c>
      <c r="L717" s="357"/>
      <c r="M717" s="503"/>
      <c r="N717" s="830"/>
      <c r="O717" s="818"/>
      <c r="P717" s="561">
        <f>SUM(H717:$N717)</f>
        <v>282</v>
      </c>
      <c r="Q717" s="752">
        <f t="shared" si="105"/>
        <v>30</v>
      </c>
      <c r="R717" s="155"/>
      <c r="S717" s="1324"/>
      <c r="T717" s="1325"/>
      <c r="U717" s="666" t="str">
        <f t="shared" si="106"/>
        <v> </v>
      </c>
    </row>
    <row r="718" spans="2:21" ht="15.75" customHeight="1">
      <c r="B718" s="945" t="s">
        <v>121</v>
      </c>
      <c r="C718" s="283">
        <v>1376</v>
      </c>
      <c r="D718" s="150" t="s">
        <v>76</v>
      </c>
      <c r="E718" s="1237" t="s">
        <v>51</v>
      </c>
      <c r="F718" s="393" t="s">
        <v>8</v>
      </c>
      <c r="G718" s="1237"/>
      <c r="H718" s="829">
        <v>50</v>
      </c>
      <c r="I718" s="357">
        <v>140</v>
      </c>
      <c r="J718" s="357">
        <v>63</v>
      </c>
      <c r="K718" s="357">
        <v>16</v>
      </c>
      <c r="L718" s="357"/>
      <c r="M718" s="503"/>
      <c r="N718" s="830"/>
      <c r="O718" s="818">
        <v>2</v>
      </c>
      <c r="P718" s="561">
        <f>SUM(H718:$N718)</f>
        <v>269</v>
      </c>
      <c r="Q718" s="752">
        <f t="shared" si="105"/>
        <v>30</v>
      </c>
      <c r="R718" s="155"/>
      <c r="S718" s="1324"/>
      <c r="T718" s="1325"/>
      <c r="U718" s="666" t="str">
        <f t="shared" si="106"/>
        <v> </v>
      </c>
    </row>
    <row r="719" spans="2:21" ht="15.75" customHeight="1" thickBot="1">
      <c r="B719" s="945" t="s">
        <v>121</v>
      </c>
      <c r="C719" s="285">
        <v>6042</v>
      </c>
      <c r="D719" s="166" t="s">
        <v>311</v>
      </c>
      <c r="E719" s="236" t="s">
        <v>56</v>
      </c>
      <c r="F719" s="616" t="s">
        <v>8</v>
      </c>
      <c r="G719" s="1234"/>
      <c r="H719" s="621">
        <v>50</v>
      </c>
      <c r="I719" s="622">
        <v>80</v>
      </c>
      <c r="J719" s="622">
        <v>99</v>
      </c>
      <c r="K719" s="622">
        <v>16</v>
      </c>
      <c r="L719" s="622">
        <v>14</v>
      </c>
      <c r="M719" s="623"/>
      <c r="N719" s="831"/>
      <c r="O719" s="819">
        <v>2</v>
      </c>
      <c r="P719" s="624">
        <f>SUM(H719:$N719)</f>
        <v>259</v>
      </c>
      <c r="Q719" s="736">
        <f t="shared" si="105"/>
        <v>30</v>
      </c>
      <c r="S719" s="1397"/>
      <c r="T719" s="1398"/>
      <c r="U719" s="666" t="str">
        <f t="shared" si="106"/>
        <v> </v>
      </c>
    </row>
    <row r="720" spans="2:21" ht="15.75" customHeight="1">
      <c r="B720" s="945" t="s">
        <v>121</v>
      </c>
      <c r="C720" s="270">
        <v>2434</v>
      </c>
      <c r="D720" s="1238" t="s">
        <v>276</v>
      </c>
      <c r="E720" s="150" t="s">
        <v>43</v>
      </c>
      <c r="F720" s="385" t="s">
        <v>4</v>
      </c>
      <c r="G720" s="148"/>
      <c r="H720" s="832">
        <v>170</v>
      </c>
      <c r="I720" s="833">
        <v>90</v>
      </c>
      <c r="J720" s="833">
        <v>36</v>
      </c>
      <c r="K720" s="833"/>
      <c r="L720" s="833"/>
      <c r="M720" s="834"/>
      <c r="N720" s="835"/>
      <c r="O720" s="985"/>
      <c r="P720" s="517">
        <f>SUM(H720:$N720)</f>
        <v>296</v>
      </c>
      <c r="Q720" s="753">
        <f aca="true" t="shared" si="107" ref="Q720:Q760">(H720/10)+(I720/10)+(J720/9)+(K720/8)+(L720/7)+(M720/6)+(N720/5)+O720</f>
        <v>30</v>
      </c>
      <c r="R720" s="208"/>
      <c r="S720" s="57" t="str">
        <f aca="true" t="shared" si="108" ref="S720:S731">IF(P720&gt;297,"Yes","NO")</f>
        <v>NO</v>
      </c>
      <c r="T720" s="173">
        <f aca="true" t="shared" si="109" ref="T720:T731">IF(S720="yes","HM","")</f>
      </c>
      <c r="U720" s="666" t="str">
        <f t="shared" si="106"/>
        <v> </v>
      </c>
    </row>
    <row r="721" spans="2:21" ht="15.75" customHeight="1">
      <c r="B721" s="945"/>
      <c r="C721" s="270">
        <v>1266</v>
      </c>
      <c r="D721" s="1238" t="s">
        <v>366</v>
      </c>
      <c r="E721" s="150" t="s">
        <v>41</v>
      </c>
      <c r="F721" s="385" t="s">
        <v>4</v>
      </c>
      <c r="G721" s="148"/>
      <c r="H721" s="829">
        <v>70</v>
      </c>
      <c r="I721" s="357">
        <v>160</v>
      </c>
      <c r="J721" s="357">
        <v>63</v>
      </c>
      <c r="K721" s="357"/>
      <c r="L721" s="357"/>
      <c r="M721" s="503"/>
      <c r="N721" s="830"/>
      <c r="O721" s="818"/>
      <c r="P721" s="517">
        <f>SUM(H721:$N721)</f>
        <v>293</v>
      </c>
      <c r="Q721" s="753">
        <f>(H721/10)+(I721/10)+(J721/9)+(K721/8)+(L721/7)+(M721/6)+(N721/5)+O721</f>
        <v>30</v>
      </c>
      <c r="R721" s="143"/>
      <c r="S721" s="57" t="str">
        <f>IF(P721&gt;297,"Yes","NO")</f>
        <v>NO</v>
      </c>
      <c r="T721" s="173">
        <f>IF(S721="yes","HM","")</f>
      </c>
      <c r="U721" s="666" t="str">
        <f>IF(P721=0," ",IF(Q721&lt;&gt;30,"ERROR!"," "))</f>
        <v> </v>
      </c>
    </row>
    <row r="722" spans="2:21" ht="15.75" customHeight="1">
      <c r="B722" s="945" t="s">
        <v>121</v>
      </c>
      <c r="C722" s="270">
        <v>1287</v>
      </c>
      <c r="D722" s="1238" t="s">
        <v>251</v>
      </c>
      <c r="E722" s="150" t="s">
        <v>43</v>
      </c>
      <c r="F722" s="385" t="s">
        <v>4</v>
      </c>
      <c r="G722" s="148"/>
      <c r="H722" s="829">
        <v>40</v>
      </c>
      <c r="I722" s="357">
        <v>200</v>
      </c>
      <c r="J722" s="357">
        <v>45</v>
      </c>
      <c r="K722" s="357">
        <v>8</v>
      </c>
      <c r="L722" s="357"/>
      <c r="M722" s="503"/>
      <c r="N722" s="830"/>
      <c r="O722" s="818"/>
      <c r="P722" s="517">
        <f>SUM(H722:$N722)</f>
        <v>293</v>
      </c>
      <c r="Q722" s="753">
        <f t="shared" si="107"/>
        <v>30</v>
      </c>
      <c r="R722" s="143"/>
      <c r="S722" s="57" t="str">
        <f t="shared" si="108"/>
        <v>NO</v>
      </c>
      <c r="T722" s="173">
        <f t="shared" si="109"/>
      </c>
      <c r="U722" s="666" t="str">
        <f t="shared" si="106"/>
        <v> </v>
      </c>
    </row>
    <row r="723" spans="2:21" ht="15.75" customHeight="1">
      <c r="B723" s="945" t="s">
        <v>121</v>
      </c>
      <c r="C723" s="270">
        <v>2</v>
      </c>
      <c r="D723" s="1238" t="s">
        <v>319</v>
      </c>
      <c r="E723" s="150" t="s">
        <v>43</v>
      </c>
      <c r="F723" s="385" t="s">
        <v>4</v>
      </c>
      <c r="G723" s="148"/>
      <c r="H723" s="829">
        <v>110</v>
      </c>
      <c r="I723" s="357">
        <v>100</v>
      </c>
      <c r="J723" s="357">
        <v>81</v>
      </c>
      <c r="K723" s="357"/>
      <c r="L723" s="357"/>
      <c r="M723" s="503"/>
      <c r="N723" s="830"/>
      <c r="O723" s="818"/>
      <c r="P723" s="517">
        <f>SUM(H723:$N723)</f>
        <v>291</v>
      </c>
      <c r="Q723" s="753">
        <f t="shared" si="107"/>
        <v>30</v>
      </c>
      <c r="R723" s="208"/>
      <c r="S723" s="57" t="str">
        <f t="shared" si="108"/>
        <v>NO</v>
      </c>
      <c r="T723" s="173">
        <f t="shared" si="109"/>
      </c>
      <c r="U723" s="666" t="str">
        <f t="shared" si="106"/>
        <v> </v>
      </c>
    </row>
    <row r="724" spans="2:21" ht="15.75" customHeight="1">
      <c r="B724" s="945" t="s">
        <v>121</v>
      </c>
      <c r="C724" s="270">
        <v>516</v>
      </c>
      <c r="D724" s="1238" t="s">
        <v>64</v>
      </c>
      <c r="E724" s="150" t="s">
        <v>51</v>
      </c>
      <c r="F724" s="385" t="s">
        <v>4</v>
      </c>
      <c r="G724" s="148"/>
      <c r="H724" s="829">
        <v>60</v>
      </c>
      <c r="I724" s="357">
        <v>170</v>
      </c>
      <c r="J724" s="357">
        <v>45</v>
      </c>
      <c r="K724" s="357">
        <v>8</v>
      </c>
      <c r="L724" s="357">
        <v>0</v>
      </c>
      <c r="M724" s="503">
        <v>6</v>
      </c>
      <c r="N724" s="830"/>
      <c r="O724" s="818"/>
      <c r="P724" s="517">
        <f>SUM(H724:$N724)</f>
        <v>289</v>
      </c>
      <c r="Q724" s="753">
        <f t="shared" si="107"/>
        <v>30</v>
      </c>
      <c r="R724" s="208"/>
      <c r="S724" s="57" t="str">
        <f t="shared" si="108"/>
        <v>NO</v>
      </c>
      <c r="T724" s="173">
        <f t="shared" si="109"/>
      </c>
      <c r="U724" s="666" t="str">
        <f t="shared" si="106"/>
        <v> </v>
      </c>
    </row>
    <row r="725" spans="2:21" ht="15.75" customHeight="1">
      <c r="B725" s="945" t="s">
        <v>121</v>
      </c>
      <c r="C725" s="270">
        <v>6038</v>
      </c>
      <c r="D725" s="1238" t="s">
        <v>313</v>
      </c>
      <c r="E725" s="150" t="s">
        <v>56</v>
      </c>
      <c r="F725" s="385" t="s">
        <v>4</v>
      </c>
      <c r="G725" s="148"/>
      <c r="H725" s="829">
        <v>60</v>
      </c>
      <c r="I725" s="357">
        <v>130</v>
      </c>
      <c r="J725" s="357">
        <v>99</v>
      </c>
      <c r="K725" s="357"/>
      <c r="L725" s="357"/>
      <c r="M725" s="503"/>
      <c r="N725" s="830"/>
      <c r="O725" s="818"/>
      <c r="P725" s="517">
        <f>SUM(H725:$N725)</f>
        <v>289</v>
      </c>
      <c r="Q725" s="753">
        <f t="shared" si="107"/>
        <v>30</v>
      </c>
      <c r="R725" s="208"/>
      <c r="S725" s="57" t="str">
        <f t="shared" si="108"/>
        <v>NO</v>
      </c>
      <c r="T725" s="173">
        <f t="shared" si="109"/>
      </c>
      <c r="U725" s="666" t="str">
        <f t="shared" si="106"/>
        <v> </v>
      </c>
    </row>
    <row r="726" spans="2:21" ht="15.75" customHeight="1">
      <c r="B726" s="255" t="s">
        <v>121</v>
      </c>
      <c r="C726" s="278">
        <v>1786</v>
      </c>
      <c r="D726" s="131" t="s">
        <v>330</v>
      </c>
      <c r="E726" s="167" t="s">
        <v>51</v>
      </c>
      <c r="F726" s="385" t="s">
        <v>4</v>
      </c>
      <c r="G726" s="148"/>
      <c r="H726" s="829">
        <v>90</v>
      </c>
      <c r="I726" s="357">
        <v>100</v>
      </c>
      <c r="J726" s="357">
        <v>72</v>
      </c>
      <c r="K726" s="357">
        <v>24</v>
      </c>
      <c r="L726" s="357"/>
      <c r="M726" s="503"/>
      <c r="N726" s="830"/>
      <c r="O726" s="818"/>
      <c r="P726" s="517">
        <f>SUM(H726:$N726)</f>
        <v>286</v>
      </c>
      <c r="Q726" s="753">
        <f>(H726/10)+(I726/10)+(J726/9)+(K726/8)+(L726/7)+(M726/6)+(N726/5)+O726</f>
        <v>30</v>
      </c>
      <c r="R726" s="208"/>
      <c r="S726" s="57" t="str">
        <f>IF(P726&gt;297,"Yes","NO")</f>
        <v>NO</v>
      </c>
      <c r="T726" s="173">
        <f>IF(S726="yes","HM","")</f>
      </c>
      <c r="U726" s="666" t="str">
        <f>IF(P726=0," ",IF(Q726&lt;&gt;30,"ERROR!"," "))</f>
        <v> </v>
      </c>
    </row>
    <row r="727" spans="2:21" ht="15.75" customHeight="1">
      <c r="B727" s="945" t="s">
        <v>121</v>
      </c>
      <c r="C727" s="270">
        <v>6032</v>
      </c>
      <c r="D727" s="131" t="s">
        <v>250</v>
      </c>
      <c r="E727" s="167" t="s">
        <v>56</v>
      </c>
      <c r="F727" s="385" t="s">
        <v>4</v>
      </c>
      <c r="G727" s="148"/>
      <c r="H727" s="829">
        <v>30</v>
      </c>
      <c r="I727" s="357">
        <v>150</v>
      </c>
      <c r="J727" s="357">
        <v>90</v>
      </c>
      <c r="K727" s="357">
        <v>16</v>
      </c>
      <c r="L727" s="357"/>
      <c r="M727" s="503"/>
      <c r="N727" s="830"/>
      <c r="O727" s="818"/>
      <c r="P727" s="517">
        <f>SUM(H727:$N727)</f>
        <v>286</v>
      </c>
      <c r="Q727" s="753">
        <f>(H727/10)+(I727/10)+(J727/9)+(K727/8)+(L727/7)+(M727/6)+(N727/5)+O727</f>
        <v>30</v>
      </c>
      <c r="R727" s="208"/>
      <c r="S727" s="57" t="str">
        <f>IF(P727&gt;297,"Yes","NO")</f>
        <v>NO</v>
      </c>
      <c r="T727" s="173">
        <f>IF(S727="yes","HM","")</f>
      </c>
      <c r="U727" s="666"/>
    </row>
    <row r="728" spans="2:21" ht="15.75" customHeight="1">
      <c r="B728" s="945"/>
      <c r="C728" s="270">
        <v>1392</v>
      </c>
      <c r="D728" s="131" t="s">
        <v>102</v>
      </c>
      <c r="E728" s="167" t="s">
        <v>60</v>
      </c>
      <c r="F728" s="385" t="s">
        <v>4</v>
      </c>
      <c r="G728" s="148"/>
      <c r="H728" s="829">
        <v>30</v>
      </c>
      <c r="I728" s="357">
        <v>110</v>
      </c>
      <c r="J728" s="357">
        <v>135</v>
      </c>
      <c r="K728" s="357">
        <v>8</v>
      </c>
      <c r="L728" s="357"/>
      <c r="M728" s="503"/>
      <c r="N728" s="830"/>
      <c r="O728" s="818"/>
      <c r="P728" s="517">
        <f>SUM(H728:$N728)</f>
        <v>283</v>
      </c>
      <c r="Q728" s="753">
        <f>(H728/10)+(I728/10)+(J728/9)+(K728/8)+(L728/7)+(M728/6)+(N728/5)+O728</f>
        <v>30</v>
      </c>
      <c r="R728" s="208"/>
      <c r="S728" s="57" t="str">
        <f>IF(P728&gt;297,"Yes","NO")</f>
        <v>NO</v>
      </c>
      <c r="T728" s="173">
        <f>IF(S728="yes","HM","")</f>
      </c>
      <c r="U728" s="666"/>
    </row>
    <row r="729" spans="2:21" ht="15.75" customHeight="1">
      <c r="B729" s="945" t="s">
        <v>121</v>
      </c>
      <c r="C729" s="270">
        <v>1065</v>
      </c>
      <c r="D729" s="1238" t="s">
        <v>100</v>
      </c>
      <c r="E729" s="150" t="s">
        <v>48</v>
      </c>
      <c r="F729" s="385" t="s">
        <v>4</v>
      </c>
      <c r="G729" s="148"/>
      <c r="H729" s="829">
        <v>40</v>
      </c>
      <c r="I729" s="357">
        <v>100</v>
      </c>
      <c r="J729" s="357">
        <v>126</v>
      </c>
      <c r="K729" s="357">
        <v>8</v>
      </c>
      <c r="L729" s="357">
        <v>7</v>
      </c>
      <c r="M729" s="503"/>
      <c r="N729" s="830"/>
      <c r="O729" s="818"/>
      <c r="P729" s="517">
        <f>SUM(H729:$N729)</f>
        <v>281</v>
      </c>
      <c r="Q729" s="753">
        <f t="shared" si="107"/>
        <v>30</v>
      </c>
      <c r="R729" s="208"/>
      <c r="S729" s="57" t="str">
        <f t="shared" si="108"/>
        <v>NO</v>
      </c>
      <c r="T729" s="173">
        <f t="shared" si="109"/>
      </c>
      <c r="U729" s="666" t="str">
        <f t="shared" si="106"/>
        <v> </v>
      </c>
    </row>
    <row r="730" spans="2:21" ht="15.75" customHeight="1" thickBot="1">
      <c r="B730" s="945" t="s">
        <v>121</v>
      </c>
      <c r="C730" s="273">
        <v>1467</v>
      </c>
      <c r="D730" s="1235" t="s">
        <v>345</v>
      </c>
      <c r="E730" s="166" t="s">
        <v>50</v>
      </c>
      <c r="F730" s="406" t="s">
        <v>4</v>
      </c>
      <c r="G730" s="151"/>
      <c r="H730" s="621">
        <v>50</v>
      </c>
      <c r="I730" s="622">
        <v>120</v>
      </c>
      <c r="J730" s="622">
        <v>117</v>
      </c>
      <c r="K730" s="622"/>
      <c r="L730" s="622"/>
      <c r="M730" s="623"/>
      <c r="N730" s="831"/>
      <c r="O730" s="819"/>
      <c r="P730" s="516">
        <f>SUM(H730:$N730)</f>
        <v>287</v>
      </c>
      <c r="Q730" s="736">
        <f t="shared" si="107"/>
        <v>30</v>
      </c>
      <c r="R730" s="143"/>
      <c r="S730" s="57" t="str">
        <f t="shared" si="108"/>
        <v>NO</v>
      </c>
      <c r="T730" s="173">
        <f t="shared" si="109"/>
      </c>
      <c r="U730" s="666" t="str">
        <f t="shared" si="106"/>
        <v> </v>
      </c>
    </row>
    <row r="731" spans="2:21" ht="15.75" customHeight="1" hidden="1" thickBot="1">
      <c r="B731" s="945" t="s">
        <v>121</v>
      </c>
      <c r="C731" s="1579">
        <v>1576</v>
      </c>
      <c r="D731" s="1231" t="s">
        <v>116</v>
      </c>
      <c r="E731" s="161" t="s">
        <v>42</v>
      </c>
      <c r="F731" s="1150" t="s">
        <v>4</v>
      </c>
      <c r="G731" s="1252"/>
      <c r="H731" s="1634"/>
      <c r="I731" s="1635"/>
      <c r="J731" s="1635"/>
      <c r="K731" s="1635"/>
      <c r="L731" s="1635"/>
      <c r="M731" s="1636"/>
      <c r="N731" s="1637"/>
      <c r="O731" s="1638"/>
      <c r="P731" s="518">
        <f>SUM(H731:$N731)</f>
        <v>0</v>
      </c>
      <c r="Q731" s="1639">
        <f t="shared" si="107"/>
        <v>0</v>
      </c>
      <c r="R731" s="658"/>
      <c r="S731" s="59" t="str">
        <f t="shared" si="108"/>
        <v>NO</v>
      </c>
      <c r="T731" s="209">
        <f t="shared" si="109"/>
      </c>
      <c r="U731" s="666" t="str">
        <f t="shared" si="106"/>
        <v> </v>
      </c>
    </row>
    <row r="732" spans="2:21" ht="15.75" customHeight="1">
      <c r="B732" s="945" t="s">
        <v>121</v>
      </c>
      <c r="C732" s="282">
        <v>169</v>
      </c>
      <c r="D732" s="146" t="s">
        <v>171</v>
      </c>
      <c r="E732" s="1228" t="s">
        <v>43</v>
      </c>
      <c r="F732" s="409" t="s">
        <v>5</v>
      </c>
      <c r="G732" s="1251"/>
      <c r="H732" s="1016">
        <v>80</v>
      </c>
      <c r="I732" s="1017">
        <v>130</v>
      </c>
      <c r="J732" s="1017">
        <v>72</v>
      </c>
      <c r="K732" s="1017">
        <v>8</v>
      </c>
      <c r="L732" s="1017"/>
      <c r="M732" s="1018"/>
      <c r="N732" s="1019"/>
      <c r="O732" s="823"/>
      <c r="P732" s="513">
        <f>SUM(H732:$N732)</f>
        <v>290</v>
      </c>
      <c r="Q732" s="750">
        <f t="shared" si="107"/>
        <v>30</v>
      </c>
      <c r="R732" s="181"/>
      <c r="S732" s="68" t="str">
        <f aca="true" t="shared" si="110" ref="S732:S766">IF(P732&gt;294,"Yes","NO")</f>
        <v>NO</v>
      </c>
      <c r="T732" s="225">
        <f aca="true" t="shared" si="111" ref="T732:T760">IF(S732="yes","M","")</f>
      </c>
      <c r="U732" s="666" t="str">
        <f t="shared" si="106"/>
        <v> </v>
      </c>
    </row>
    <row r="733" spans="2:21" ht="15.75" customHeight="1">
      <c r="B733" s="945"/>
      <c r="C733" s="270">
        <v>1465</v>
      </c>
      <c r="D733" s="150" t="s">
        <v>253</v>
      </c>
      <c r="E733" s="1238" t="s">
        <v>51</v>
      </c>
      <c r="F733" s="402" t="s">
        <v>5</v>
      </c>
      <c r="G733" s="148"/>
      <c r="H733" s="829">
        <v>60</v>
      </c>
      <c r="I733" s="357">
        <v>130</v>
      </c>
      <c r="J733" s="357">
        <v>90</v>
      </c>
      <c r="K733" s="357">
        <v>8</v>
      </c>
      <c r="L733" s="357"/>
      <c r="M733" s="503"/>
      <c r="N733" s="830"/>
      <c r="O733" s="821"/>
      <c r="P733" s="514">
        <f>SUM(H733:$N733)</f>
        <v>288</v>
      </c>
      <c r="Q733" s="751">
        <f>(H733/10)+(I733/10)+(J733/9)+(K733/8)+(L733/7)+(M733/6)+(N733/5)+O733</f>
        <v>30</v>
      </c>
      <c r="R733" s="89"/>
      <c r="S733" s="57" t="str">
        <f>IF(P733&gt;294,"Yes","NO")</f>
        <v>NO</v>
      </c>
      <c r="T733" s="173">
        <f>IF(S733="yes","M","")</f>
      </c>
      <c r="U733" s="666" t="str">
        <f>IF(P733=0," ",IF(Q733&lt;&gt;30,"ERROR!"," "))</f>
        <v> </v>
      </c>
    </row>
    <row r="734" spans="2:21" ht="15.75" customHeight="1">
      <c r="B734" s="945" t="s">
        <v>121</v>
      </c>
      <c r="C734" s="270">
        <v>1060</v>
      </c>
      <c r="D734" s="150" t="s">
        <v>105</v>
      </c>
      <c r="E734" s="1237" t="s">
        <v>43</v>
      </c>
      <c r="F734" s="402" t="s">
        <v>5</v>
      </c>
      <c r="G734" s="148"/>
      <c r="H734" s="829">
        <v>50</v>
      </c>
      <c r="I734" s="357">
        <v>130</v>
      </c>
      <c r="J734" s="357">
        <v>99</v>
      </c>
      <c r="K734" s="357">
        <v>8</v>
      </c>
      <c r="L734" s="357"/>
      <c r="M734" s="503"/>
      <c r="N734" s="830"/>
      <c r="O734" s="821"/>
      <c r="P734" s="514">
        <f>SUM(H734:$N734)</f>
        <v>287</v>
      </c>
      <c r="Q734" s="751">
        <f t="shared" si="107"/>
        <v>30</v>
      </c>
      <c r="R734" s="89"/>
      <c r="S734" s="57" t="str">
        <f t="shared" si="110"/>
        <v>NO</v>
      </c>
      <c r="T734" s="173">
        <f t="shared" si="111"/>
      </c>
      <c r="U734" s="666" t="str">
        <f t="shared" si="106"/>
        <v> </v>
      </c>
    </row>
    <row r="735" spans="2:21" ht="15.75" customHeight="1">
      <c r="B735" s="945" t="s">
        <v>121</v>
      </c>
      <c r="C735" s="270">
        <v>1783</v>
      </c>
      <c r="D735" s="167" t="s">
        <v>382</v>
      </c>
      <c r="E735" s="76" t="s">
        <v>48</v>
      </c>
      <c r="F735" s="404" t="s">
        <v>5</v>
      </c>
      <c r="G735" s="168"/>
      <c r="H735" s="829">
        <v>30</v>
      </c>
      <c r="I735" s="357">
        <v>150</v>
      </c>
      <c r="J735" s="357">
        <v>99</v>
      </c>
      <c r="K735" s="357">
        <v>8</v>
      </c>
      <c r="L735" s="357"/>
      <c r="M735" s="503"/>
      <c r="N735" s="830"/>
      <c r="O735" s="820"/>
      <c r="P735" s="517">
        <f>SUM(H735:$N735)</f>
        <v>287</v>
      </c>
      <c r="Q735" s="751">
        <f>(H735/10)+(I735/10)+(J735/9)+(K735/8)+(L735/7)+(M735/6)+(N735/5)+O735</f>
        <v>30</v>
      </c>
      <c r="R735" s="89"/>
      <c r="S735" s="57" t="str">
        <f>IF(P735&gt;294,"Yes","NO")</f>
        <v>NO</v>
      </c>
      <c r="T735" s="173">
        <f>IF(S735="yes","M","")</f>
      </c>
      <c r="U735" s="666" t="str">
        <f>IF(P735=0," ",IF(Q735&lt;&gt;30,"ERROR!"," "))</f>
        <v> </v>
      </c>
    </row>
    <row r="736" spans="2:21" ht="15.75" customHeight="1">
      <c r="B736" s="945" t="s">
        <v>121</v>
      </c>
      <c r="C736" s="270">
        <v>1475</v>
      </c>
      <c r="D736" s="167" t="s">
        <v>403</v>
      </c>
      <c r="E736" s="76" t="s">
        <v>50</v>
      </c>
      <c r="F736" s="404" t="s">
        <v>5</v>
      </c>
      <c r="G736" s="168"/>
      <c r="H736" s="829">
        <v>50</v>
      </c>
      <c r="I736" s="357">
        <v>130</v>
      </c>
      <c r="J736" s="357">
        <v>90</v>
      </c>
      <c r="K736" s="357">
        <v>16</v>
      </c>
      <c r="L736" s="357"/>
      <c r="M736" s="503"/>
      <c r="N736" s="830"/>
      <c r="O736" s="820"/>
      <c r="P736" s="517">
        <f>SUM(H736:$N736)</f>
        <v>286</v>
      </c>
      <c r="Q736" s="751">
        <f t="shared" si="107"/>
        <v>30</v>
      </c>
      <c r="R736" s="89"/>
      <c r="S736" s="57" t="str">
        <f t="shared" si="110"/>
        <v>NO</v>
      </c>
      <c r="T736" s="173">
        <f t="shared" si="111"/>
      </c>
      <c r="U736" s="666" t="str">
        <f t="shared" si="106"/>
        <v> </v>
      </c>
    </row>
    <row r="737" spans="2:21" ht="15.75" customHeight="1">
      <c r="B737" s="945" t="s">
        <v>121</v>
      </c>
      <c r="C737" s="270">
        <v>1539</v>
      </c>
      <c r="D737" s="167" t="s">
        <v>65</v>
      </c>
      <c r="E737" s="76" t="s">
        <v>43</v>
      </c>
      <c r="F737" s="404" t="s">
        <v>5</v>
      </c>
      <c r="G737" s="168"/>
      <c r="H737" s="829">
        <v>50</v>
      </c>
      <c r="I737" s="357">
        <v>110</v>
      </c>
      <c r="J737" s="357">
        <v>126</v>
      </c>
      <c r="K737" s="357"/>
      <c r="L737" s="357"/>
      <c r="M737" s="503"/>
      <c r="N737" s="830"/>
      <c r="O737" s="820"/>
      <c r="P737" s="517">
        <f>SUM(H737:$N737)</f>
        <v>286</v>
      </c>
      <c r="Q737" s="751">
        <f t="shared" si="107"/>
        <v>30</v>
      </c>
      <c r="R737" s="89"/>
      <c r="S737" s="57" t="str">
        <f t="shared" si="110"/>
        <v>NO</v>
      </c>
      <c r="T737" s="173">
        <f t="shared" si="111"/>
      </c>
      <c r="U737" s="666" t="str">
        <f t="shared" si="106"/>
        <v> </v>
      </c>
    </row>
    <row r="738" spans="2:21" ht="15.75" customHeight="1">
      <c r="B738" s="945" t="s">
        <v>121</v>
      </c>
      <c r="C738" s="270">
        <v>284</v>
      </c>
      <c r="D738" s="167" t="s">
        <v>277</v>
      </c>
      <c r="E738" s="76" t="s">
        <v>46</v>
      </c>
      <c r="F738" s="404" t="s">
        <v>5</v>
      </c>
      <c r="G738" s="168"/>
      <c r="H738" s="829">
        <v>40</v>
      </c>
      <c r="I738" s="357">
        <v>120</v>
      </c>
      <c r="J738" s="357">
        <v>117</v>
      </c>
      <c r="K738" s="357">
        <v>8</v>
      </c>
      <c r="L738" s="357"/>
      <c r="M738" s="503"/>
      <c r="N738" s="830"/>
      <c r="O738" s="820"/>
      <c r="P738" s="517">
        <f>SUM(H738:$N738)</f>
        <v>285</v>
      </c>
      <c r="Q738" s="751">
        <f t="shared" si="107"/>
        <v>30</v>
      </c>
      <c r="R738" s="89"/>
      <c r="S738" s="57" t="str">
        <f t="shared" si="110"/>
        <v>NO</v>
      </c>
      <c r="T738" s="173">
        <f t="shared" si="111"/>
      </c>
      <c r="U738" s="666" t="str">
        <f t="shared" si="106"/>
        <v> </v>
      </c>
    </row>
    <row r="739" spans="2:21" ht="15.75" customHeight="1">
      <c r="B739" s="945" t="s">
        <v>121</v>
      </c>
      <c r="C739" s="270">
        <v>1542</v>
      </c>
      <c r="D739" s="167" t="s">
        <v>262</v>
      </c>
      <c r="E739" s="76" t="s">
        <v>46</v>
      </c>
      <c r="F739" s="404" t="s">
        <v>5</v>
      </c>
      <c r="G739" s="168"/>
      <c r="H739" s="829">
        <v>50</v>
      </c>
      <c r="I739" s="357">
        <v>140</v>
      </c>
      <c r="J739" s="357">
        <v>81</v>
      </c>
      <c r="K739" s="357">
        <v>0</v>
      </c>
      <c r="L739" s="357">
        <v>7</v>
      </c>
      <c r="M739" s="503">
        <v>6</v>
      </c>
      <c r="N739" s="830"/>
      <c r="O739" s="820"/>
      <c r="P739" s="517">
        <f>SUM(H739:$N739)</f>
        <v>284</v>
      </c>
      <c r="Q739" s="751">
        <f t="shared" si="107"/>
        <v>30</v>
      </c>
      <c r="R739" s="89"/>
      <c r="S739" s="57" t="str">
        <f t="shared" si="110"/>
        <v>NO</v>
      </c>
      <c r="T739" s="173">
        <f t="shared" si="111"/>
      </c>
      <c r="U739" s="666" t="str">
        <f t="shared" si="106"/>
        <v> </v>
      </c>
    </row>
    <row r="740" spans="2:21" ht="15.75" customHeight="1">
      <c r="B740" s="945" t="s">
        <v>121</v>
      </c>
      <c r="C740" s="270">
        <v>1569</v>
      </c>
      <c r="D740" s="167" t="s">
        <v>68</v>
      </c>
      <c r="E740" s="76" t="s">
        <v>46</v>
      </c>
      <c r="F740" s="404" t="s">
        <v>5</v>
      </c>
      <c r="G740" s="168"/>
      <c r="H740" s="829">
        <v>60</v>
      </c>
      <c r="I740" s="357">
        <v>80</v>
      </c>
      <c r="J740" s="357">
        <v>144</v>
      </c>
      <c r="K740" s="357"/>
      <c r="L740" s="357"/>
      <c r="M740" s="503"/>
      <c r="N740" s="830"/>
      <c r="O740" s="820"/>
      <c r="P740" s="517">
        <f>SUM(H740:$N740)</f>
        <v>284</v>
      </c>
      <c r="Q740" s="751">
        <f t="shared" si="107"/>
        <v>30</v>
      </c>
      <c r="R740" s="89"/>
      <c r="S740" s="57" t="str">
        <f t="shared" si="110"/>
        <v>NO</v>
      </c>
      <c r="T740" s="173">
        <f t="shared" si="111"/>
      </c>
      <c r="U740" s="666" t="str">
        <f t="shared" si="106"/>
        <v> </v>
      </c>
    </row>
    <row r="741" spans="2:21" ht="15.75" customHeight="1">
      <c r="B741" s="945" t="s">
        <v>121</v>
      </c>
      <c r="C741" s="270">
        <v>3623</v>
      </c>
      <c r="D741" s="167" t="s">
        <v>104</v>
      </c>
      <c r="E741" s="76" t="s">
        <v>43</v>
      </c>
      <c r="F741" s="404" t="s">
        <v>5</v>
      </c>
      <c r="G741" s="168"/>
      <c r="H741" s="829">
        <v>40</v>
      </c>
      <c r="I741" s="357">
        <v>120</v>
      </c>
      <c r="J741" s="357">
        <v>108</v>
      </c>
      <c r="K741" s="357">
        <v>16</v>
      </c>
      <c r="L741" s="357"/>
      <c r="M741" s="503"/>
      <c r="N741" s="830"/>
      <c r="O741" s="820"/>
      <c r="P741" s="517">
        <f>SUM(H741:$N741)</f>
        <v>284</v>
      </c>
      <c r="Q741" s="751">
        <f t="shared" si="107"/>
        <v>30</v>
      </c>
      <c r="R741" s="89"/>
      <c r="S741" s="57" t="str">
        <f t="shared" si="110"/>
        <v>NO</v>
      </c>
      <c r="T741" s="173">
        <f t="shared" si="111"/>
      </c>
      <c r="U741" s="666" t="str">
        <f t="shared" si="106"/>
        <v> </v>
      </c>
    </row>
    <row r="742" spans="2:21" ht="15.75" customHeight="1">
      <c r="B742" s="945" t="s">
        <v>121</v>
      </c>
      <c r="C742" s="270">
        <v>13</v>
      </c>
      <c r="D742" s="167" t="s">
        <v>66</v>
      </c>
      <c r="E742" s="76" t="s">
        <v>43</v>
      </c>
      <c r="F742" s="404" t="s">
        <v>5</v>
      </c>
      <c r="G742" s="168"/>
      <c r="H742" s="829">
        <v>90</v>
      </c>
      <c r="I742" s="357">
        <v>50</v>
      </c>
      <c r="J742" s="357">
        <v>135</v>
      </c>
      <c r="K742" s="357">
        <v>8</v>
      </c>
      <c r="L742" s="357"/>
      <c r="M742" s="503"/>
      <c r="N742" s="830"/>
      <c r="O742" s="820"/>
      <c r="P742" s="517">
        <f>SUM(H742:$N742)</f>
        <v>283</v>
      </c>
      <c r="Q742" s="751">
        <f>(H742/10)+(I742/10)+(J742/9)+(K742/8)+(L742/7)+(M742/6)+(N742/5)+O742</f>
        <v>30</v>
      </c>
      <c r="R742" s="89"/>
      <c r="S742" s="57" t="str">
        <f>IF(P742&gt;294,"Yes","NO")</f>
        <v>NO</v>
      </c>
      <c r="T742" s="173">
        <f>IF(S742="yes","M","")</f>
      </c>
      <c r="U742" s="666" t="str">
        <f>IF(P742=0," ",IF(Q742&lt;&gt;30,"ERROR!"," "))</f>
        <v> </v>
      </c>
    </row>
    <row r="743" spans="2:21" ht="15.75" customHeight="1">
      <c r="B743" s="945" t="s">
        <v>121</v>
      </c>
      <c r="C743" s="270">
        <v>19</v>
      </c>
      <c r="D743" s="167" t="s">
        <v>410</v>
      </c>
      <c r="E743" s="76" t="s">
        <v>43</v>
      </c>
      <c r="F743" s="404" t="s">
        <v>5</v>
      </c>
      <c r="G743" s="168"/>
      <c r="H743" s="829">
        <v>40</v>
      </c>
      <c r="I743" s="357">
        <v>110</v>
      </c>
      <c r="J743" s="357">
        <v>117</v>
      </c>
      <c r="K743" s="357">
        <v>16</v>
      </c>
      <c r="L743" s="357"/>
      <c r="M743" s="503"/>
      <c r="N743" s="830"/>
      <c r="O743" s="820"/>
      <c r="P743" s="517">
        <f>SUM(H743:$N743)</f>
        <v>283</v>
      </c>
      <c r="Q743" s="751">
        <f>(H743/10)+(I743/10)+(J743/9)+(K743/8)+(L743/7)+(M743/6)+(N743/5)+O743</f>
        <v>30</v>
      </c>
      <c r="R743" s="89"/>
      <c r="S743" s="57" t="str">
        <f>IF(P743&gt;294,"Yes","NO")</f>
        <v>NO</v>
      </c>
      <c r="T743" s="173">
        <f>IF(S743="yes","M","")</f>
      </c>
      <c r="U743" s="666" t="str">
        <f>IF(P743=0," ",IF(Q743&lt;&gt;30,"ERROR!"," "))</f>
        <v> </v>
      </c>
    </row>
    <row r="744" spans="2:21" ht="15.75" customHeight="1">
      <c r="B744" s="945" t="s">
        <v>121</v>
      </c>
      <c r="C744" s="270">
        <v>322</v>
      </c>
      <c r="D744" s="150" t="s">
        <v>69</v>
      </c>
      <c r="E744" s="1237" t="s">
        <v>50</v>
      </c>
      <c r="F744" s="404" t="s">
        <v>5</v>
      </c>
      <c r="G744" s="168"/>
      <c r="H744" s="829">
        <v>30</v>
      </c>
      <c r="I744" s="357">
        <v>120</v>
      </c>
      <c r="J744" s="357">
        <v>117</v>
      </c>
      <c r="K744" s="357">
        <v>16</v>
      </c>
      <c r="L744" s="357"/>
      <c r="M744" s="503"/>
      <c r="N744" s="830"/>
      <c r="O744" s="820"/>
      <c r="P744" s="517">
        <f>SUM(H744:$N744)</f>
        <v>283</v>
      </c>
      <c r="Q744" s="751">
        <f>(H744/10)+(I744/10)+(J744/9)+(K744/8)+(L744/7)+(M744/6)+(N744/5)+O744</f>
        <v>30</v>
      </c>
      <c r="R744" s="89"/>
      <c r="S744" s="57" t="str">
        <f>IF(P744&gt;294,"Yes","NO")</f>
        <v>NO</v>
      </c>
      <c r="T744" s="173">
        <f>IF(S744="yes","M","")</f>
      </c>
      <c r="U744" s="666" t="str">
        <f>IF(P744=0," ",IF(Q744&lt;&gt;30,"ERROR!"," "))</f>
        <v> </v>
      </c>
    </row>
    <row r="745" spans="2:21" ht="15.75" customHeight="1">
      <c r="B745" s="945" t="s">
        <v>121</v>
      </c>
      <c r="C745" s="270">
        <v>1041</v>
      </c>
      <c r="D745" s="167" t="s">
        <v>108</v>
      </c>
      <c r="E745" s="76" t="s">
        <v>48</v>
      </c>
      <c r="F745" s="404" t="s">
        <v>5</v>
      </c>
      <c r="G745" s="168"/>
      <c r="H745" s="829">
        <v>20</v>
      </c>
      <c r="I745" s="357">
        <v>140</v>
      </c>
      <c r="J745" s="357">
        <v>108</v>
      </c>
      <c r="K745" s="357">
        <v>0</v>
      </c>
      <c r="L745" s="357">
        <v>14</v>
      </c>
      <c r="M745" s="503"/>
      <c r="N745" s="830"/>
      <c r="O745" s="820"/>
      <c r="P745" s="517">
        <f>SUM(H745:$N745)</f>
        <v>282</v>
      </c>
      <c r="Q745" s="751">
        <f>(H745/10)+(I745/10)+(J745/9)+(K745/8)+(L745/7)+(M745/6)+(N745/5)+O745</f>
        <v>30</v>
      </c>
      <c r="R745" s="89"/>
      <c r="S745" s="57" t="str">
        <f>IF(P745&gt;294,"Yes","NO")</f>
        <v>NO</v>
      </c>
      <c r="T745" s="173">
        <f>IF(S745="yes","M","")</f>
      </c>
      <c r="U745" s="666" t="str">
        <f>IF(P745=0," ",IF(Q745&lt;&gt;30,"ERROR!"," "))</f>
        <v> </v>
      </c>
    </row>
    <row r="746" spans="2:21" ht="15.75" customHeight="1">
      <c r="B746" s="945" t="s">
        <v>121</v>
      </c>
      <c r="C746" s="270">
        <v>506</v>
      </c>
      <c r="D746" s="167" t="s">
        <v>293</v>
      </c>
      <c r="E746" s="76" t="s">
        <v>46</v>
      </c>
      <c r="F746" s="404" t="s">
        <v>5</v>
      </c>
      <c r="G746" s="168"/>
      <c r="H746" s="829">
        <v>70</v>
      </c>
      <c r="I746" s="357">
        <v>90</v>
      </c>
      <c r="J746" s="357">
        <v>90</v>
      </c>
      <c r="K746" s="357">
        <v>24</v>
      </c>
      <c r="L746" s="357">
        <v>7</v>
      </c>
      <c r="M746" s="503"/>
      <c r="N746" s="830"/>
      <c r="O746" s="820"/>
      <c r="P746" s="517">
        <f>SUM(H746:$N746)</f>
        <v>281</v>
      </c>
      <c r="Q746" s="751">
        <f t="shared" si="107"/>
        <v>30</v>
      </c>
      <c r="R746" s="89"/>
      <c r="S746" s="57" t="str">
        <f t="shared" si="110"/>
        <v>NO</v>
      </c>
      <c r="T746" s="173">
        <f t="shared" si="111"/>
      </c>
      <c r="U746" s="666" t="str">
        <f t="shared" si="106"/>
        <v> </v>
      </c>
    </row>
    <row r="747" spans="2:21" ht="15.75" customHeight="1">
      <c r="B747" s="945" t="s">
        <v>121</v>
      </c>
      <c r="C747" s="270">
        <v>1383</v>
      </c>
      <c r="D747" s="167" t="s">
        <v>89</v>
      </c>
      <c r="E747" s="76" t="s">
        <v>51</v>
      </c>
      <c r="F747" s="404" t="s">
        <v>5</v>
      </c>
      <c r="G747" s="168"/>
      <c r="H747" s="829">
        <v>30</v>
      </c>
      <c r="I747" s="357">
        <v>170</v>
      </c>
      <c r="J747" s="357">
        <v>72</v>
      </c>
      <c r="K747" s="357">
        <v>8</v>
      </c>
      <c r="L747" s="357"/>
      <c r="M747" s="503"/>
      <c r="N747" s="830"/>
      <c r="O747" s="820">
        <v>1</v>
      </c>
      <c r="P747" s="517">
        <f>SUM(H747:$N747)</f>
        <v>280</v>
      </c>
      <c r="Q747" s="751">
        <f>(H747/10)+(I747/10)+(J747/9)+(K747/8)+(L747/7)+(M747/6)+(N747/5)+O747</f>
        <v>30</v>
      </c>
      <c r="R747" s="89"/>
      <c r="S747" s="57" t="str">
        <f>IF(P747&gt;294,"Yes","NO")</f>
        <v>NO</v>
      </c>
      <c r="T747" s="173">
        <f>IF(S747="yes","M","")</f>
      </c>
      <c r="U747" s="666" t="str">
        <f>IF(P747=0," ",IF(Q747&lt;&gt;30,"ERROR!"," "))</f>
        <v> </v>
      </c>
    </row>
    <row r="748" spans="2:21" ht="15.75" customHeight="1">
      <c r="B748" s="945" t="s">
        <v>121</v>
      </c>
      <c r="C748" s="270">
        <v>1268</v>
      </c>
      <c r="D748" s="167" t="s">
        <v>195</v>
      </c>
      <c r="E748" s="76" t="s">
        <v>46</v>
      </c>
      <c r="F748" s="404" t="s">
        <v>5</v>
      </c>
      <c r="G748" s="168"/>
      <c r="H748" s="829">
        <v>30</v>
      </c>
      <c r="I748" s="357">
        <v>120</v>
      </c>
      <c r="J748" s="357">
        <v>90</v>
      </c>
      <c r="K748" s="357">
        <v>32</v>
      </c>
      <c r="L748" s="357">
        <v>7</v>
      </c>
      <c r="M748" s="503"/>
      <c r="N748" s="830"/>
      <c r="O748" s="820"/>
      <c r="P748" s="517">
        <f>SUM(H748:$N748)</f>
        <v>279</v>
      </c>
      <c r="Q748" s="751">
        <f t="shared" si="107"/>
        <v>30</v>
      </c>
      <c r="R748" s="89"/>
      <c r="S748" s="57" t="str">
        <f t="shared" si="110"/>
        <v>NO</v>
      </c>
      <c r="T748" s="173">
        <f t="shared" si="111"/>
      </c>
      <c r="U748" s="666" t="str">
        <f t="shared" si="106"/>
        <v> </v>
      </c>
    </row>
    <row r="749" spans="2:21" ht="15.75" customHeight="1">
      <c r="B749" s="945" t="s">
        <v>121</v>
      </c>
      <c r="C749" s="270">
        <v>1476</v>
      </c>
      <c r="D749" s="167" t="s">
        <v>90</v>
      </c>
      <c r="E749" s="76" t="s">
        <v>43</v>
      </c>
      <c r="F749" s="404" t="s">
        <v>5</v>
      </c>
      <c r="G749" s="168"/>
      <c r="H749" s="829">
        <v>60</v>
      </c>
      <c r="I749" s="357">
        <v>100</v>
      </c>
      <c r="J749" s="357">
        <v>72</v>
      </c>
      <c r="K749" s="357">
        <v>40</v>
      </c>
      <c r="L749" s="357">
        <v>7</v>
      </c>
      <c r="M749" s="503"/>
      <c r="N749" s="830"/>
      <c r="O749" s="820"/>
      <c r="P749" s="517">
        <f>SUM(H749:$N749)</f>
        <v>279</v>
      </c>
      <c r="Q749" s="751">
        <f>(H749/10)+(I749/10)+(J749/9)+(K749/8)+(L749/7)+(M749/6)+(N749/5)+O749</f>
        <v>30</v>
      </c>
      <c r="R749" s="89"/>
      <c r="S749" s="57" t="str">
        <f>IF(P749&gt;294,"Yes","NO")</f>
        <v>NO</v>
      </c>
      <c r="T749" s="173">
        <f>IF(S749="yes","M","")</f>
      </c>
      <c r="U749" s="666" t="str">
        <f>IF(P749=0," ",IF(Q749&lt;&gt;30,"ERROR!"," "))</f>
        <v> </v>
      </c>
    </row>
    <row r="750" spans="2:21" ht="15.75" customHeight="1">
      <c r="B750" s="945" t="s">
        <v>121</v>
      </c>
      <c r="C750" s="270">
        <v>1794</v>
      </c>
      <c r="D750" s="167" t="s">
        <v>402</v>
      </c>
      <c r="E750" s="76" t="s">
        <v>45</v>
      </c>
      <c r="F750" s="404" t="s">
        <v>5</v>
      </c>
      <c r="G750" s="168"/>
      <c r="H750" s="829">
        <v>30</v>
      </c>
      <c r="I750" s="357">
        <v>90</v>
      </c>
      <c r="J750" s="357">
        <v>135</v>
      </c>
      <c r="K750" s="357">
        <v>16</v>
      </c>
      <c r="L750" s="357">
        <v>0</v>
      </c>
      <c r="M750" s="503">
        <v>6</v>
      </c>
      <c r="N750" s="830"/>
      <c r="O750" s="820"/>
      <c r="P750" s="517">
        <f>SUM(H750:$N750)</f>
        <v>277</v>
      </c>
      <c r="Q750" s="751">
        <f>(H750/10)+(I750/10)+(J750/9)+(K750/8)+(L750/7)+(M750/6)+(N750/5)+O750</f>
        <v>30</v>
      </c>
      <c r="R750" s="89"/>
      <c r="S750" s="57" t="str">
        <f>IF(P750&gt;294,"Yes","NO")</f>
        <v>NO</v>
      </c>
      <c r="T750" s="173">
        <f>IF(S750="yes","M","")</f>
      </c>
      <c r="U750" s="666" t="str">
        <f>IF(P750=0," ",IF(Q750&lt;&gt;30,"ERROR!"," "))</f>
        <v> </v>
      </c>
    </row>
    <row r="751" spans="2:21" ht="15.75" customHeight="1">
      <c r="B751" s="945" t="s">
        <v>121</v>
      </c>
      <c r="C751" s="270">
        <v>124</v>
      </c>
      <c r="D751" s="167" t="s">
        <v>351</v>
      </c>
      <c r="E751" s="76" t="s">
        <v>44</v>
      </c>
      <c r="F751" s="404" t="s">
        <v>5</v>
      </c>
      <c r="G751" s="168"/>
      <c r="H751" s="829">
        <v>40</v>
      </c>
      <c r="I751" s="357">
        <v>70</v>
      </c>
      <c r="J751" s="357">
        <v>117</v>
      </c>
      <c r="K751" s="357">
        <v>48</v>
      </c>
      <c r="L751" s="357"/>
      <c r="M751" s="503"/>
      <c r="N751" s="830"/>
      <c r="O751" s="820"/>
      <c r="P751" s="517">
        <f>SUM(H751:$N751)</f>
        <v>275</v>
      </c>
      <c r="Q751" s="751">
        <f t="shared" si="107"/>
        <v>30</v>
      </c>
      <c r="R751" s="89"/>
      <c r="S751" s="57" t="str">
        <f t="shared" si="110"/>
        <v>NO</v>
      </c>
      <c r="T751" s="173">
        <f t="shared" si="111"/>
      </c>
      <c r="U751" s="666" t="str">
        <f t="shared" si="106"/>
        <v> </v>
      </c>
    </row>
    <row r="752" spans="2:21" ht="15.75" customHeight="1">
      <c r="B752" s="945"/>
      <c r="C752" s="270">
        <v>1314</v>
      </c>
      <c r="D752" s="167" t="s">
        <v>279</v>
      </c>
      <c r="E752" s="76" t="s">
        <v>48</v>
      </c>
      <c r="F752" s="404" t="s">
        <v>5</v>
      </c>
      <c r="G752" s="168"/>
      <c r="H752" s="829">
        <v>30</v>
      </c>
      <c r="I752" s="357">
        <v>110</v>
      </c>
      <c r="J752" s="357">
        <v>117</v>
      </c>
      <c r="K752" s="357">
        <v>16</v>
      </c>
      <c r="L752" s="357"/>
      <c r="M752" s="503"/>
      <c r="N752" s="830"/>
      <c r="O752" s="820">
        <v>1</v>
      </c>
      <c r="P752" s="517">
        <f>SUM(H752:$N752)</f>
        <v>273</v>
      </c>
      <c r="Q752" s="751">
        <f>(H752/10)+(I752/10)+(J752/9)+(K752/8)+(L752/7)+(M752/6)+(N752/5)+O752</f>
        <v>30</v>
      </c>
      <c r="R752" s="89"/>
      <c r="S752" s="57" t="str">
        <f>IF(P752&gt;294,"Yes","NO")</f>
        <v>NO</v>
      </c>
      <c r="T752" s="173">
        <f>IF(S752="yes","M","")</f>
      </c>
      <c r="U752" s="666" t="str">
        <f>IF(P752=0," ",IF(Q752&lt;&gt;30,"ERROR!"," "))</f>
        <v> </v>
      </c>
    </row>
    <row r="753" spans="2:21" ht="15.75" customHeight="1">
      <c r="B753" s="945" t="s">
        <v>121</v>
      </c>
      <c r="C753" s="270">
        <v>1661</v>
      </c>
      <c r="D753" s="167" t="s">
        <v>109</v>
      </c>
      <c r="E753" s="76" t="s">
        <v>42</v>
      </c>
      <c r="F753" s="404" t="s">
        <v>5</v>
      </c>
      <c r="G753" s="168"/>
      <c r="H753" s="829">
        <v>30</v>
      </c>
      <c r="I753" s="357">
        <v>50</v>
      </c>
      <c r="J753" s="357">
        <v>153</v>
      </c>
      <c r="K753" s="357">
        <v>40</v>
      </c>
      <c r="L753" s="357"/>
      <c r="M753" s="503"/>
      <c r="N753" s="830"/>
      <c r="O753" s="820"/>
      <c r="P753" s="517">
        <f>SUM(H753:$N753)</f>
        <v>273</v>
      </c>
      <c r="Q753" s="751">
        <f t="shared" si="107"/>
        <v>30</v>
      </c>
      <c r="R753" s="89"/>
      <c r="S753" s="57" t="str">
        <f t="shared" si="110"/>
        <v>NO</v>
      </c>
      <c r="T753" s="173">
        <f t="shared" si="111"/>
      </c>
      <c r="U753" s="666" t="str">
        <f t="shared" si="106"/>
        <v> </v>
      </c>
    </row>
    <row r="754" spans="2:21" ht="15.75" customHeight="1">
      <c r="B754" s="945" t="s">
        <v>121</v>
      </c>
      <c r="C754" s="270">
        <v>42</v>
      </c>
      <c r="D754" s="167" t="s">
        <v>434</v>
      </c>
      <c r="E754" s="76" t="s">
        <v>44</v>
      </c>
      <c r="F754" s="404" t="s">
        <v>5</v>
      </c>
      <c r="G754" s="168"/>
      <c r="H754" s="829">
        <v>10</v>
      </c>
      <c r="I754" s="357">
        <v>80</v>
      </c>
      <c r="J754" s="357">
        <v>135</v>
      </c>
      <c r="K754" s="357">
        <v>48</v>
      </c>
      <c r="L754" s="357"/>
      <c r="M754" s="503"/>
      <c r="N754" s="830"/>
      <c r="O754" s="820"/>
      <c r="P754" s="517">
        <f>SUM(H754:$N754)</f>
        <v>273</v>
      </c>
      <c r="Q754" s="751">
        <f t="shared" si="107"/>
        <v>30</v>
      </c>
      <c r="R754" s="89"/>
      <c r="S754" s="57" t="str">
        <f t="shared" si="110"/>
        <v>NO</v>
      </c>
      <c r="T754" s="173">
        <f t="shared" si="111"/>
      </c>
      <c r="U754" s="666" t="str">
        <f t="shared" si="106"/>
        <v> </v>
      </c>
    </row>
    <row r="755" spans="2:21" ht="15.75" customHeight="1">
      <c r="B755" s="945" t="s">
        <v>121</v>
      </c>
      <c r="C755" s="270">
        <v>1194</v>
      </c>
      <c r="D755" s="167" t="s">
        <v>120</v>
      </c>
      <c r="E755" s="76" t="s">
        <v>42</v>
      </c>
      <c r="F755" s="404" t="s">
        <v>5</v>
      </c>
      <c r="G755" s="168"/>
      <c r="H755" s="829">
        <v>20</v>
      </c>
      <c r="I755" s="357">
        <v>80</v>
      </c>
      <c r="J755" s="357">
        <v>126</v>
      </c>
      <c r="K755" s="357">
        <v>40</v>
      </c>
      <c r="L755" s="357">
        <v>7</v>
      </c>
      <c r="M755" s="503"/>
      <c r="N755" s="830"/>
      <c r="O755" s="820"/>
      <c r="P755" s="517">
        <f>SUM(H755:$N755)</f>
        <v>273</v>
      </c>
      <c r="Q755" s="751">
        <f>(H755/10)+(I755/10)+(J755/9)+(K755/8)+(L755/7)+(M755/6)+(N755/5)+O755</f>
        <v>30</v>
      </c>
      <c r="R755" s="89"/>
      <c r="S755" s="57" t="str">
        <f>IF(P755&gt;294,"Yes","NO")</f>
        <v>NO</v>
      </c>
      <c r="T755" s="173">
        <f>IF(S755="yes","M","")</f>
      </c>
      <c r="U755" s="666" t="str">
        <f>IF(P755=0," ",IF(Q755&lt;&gt;30,"ERROR!"," "))</f>
        <v> </v>
      </c>
    </row>
    <row r="756" spans="2:21" ht="15.75" customHeight="1">
      <c r="B756" s="945" t="s">
        <v>121</v>
      </c>
      <c r="C756" s="270">
        <v>2144</v>
      </c>
      <c r="D756" s="167" t="s">
        <v>202</v>
      </c>
      <c r="E756" s="76" t="s">
        <v>51</v>
      </c>
      <c r="F756" s="404" t="s">
        <v>5</v>
      </c>
      <c r="G756" s="168"/>
      <c r="H756" s="829">
        <v>10</v>
      </c>
      <c r="I756" s="357">
        <v>120</v>
      </c>
      <c r="J756" s="357">
        <v>90</v>
      </c>
      <c r="K756" s="357">
        <v>32</v>
      </c>
      <c r="L756" s="357">
        <v>21</v>
      </c>
      <c r="M756" s="503"/>
      <c r="N756" s="830"/>
      <c r="O756" s="820"/>
      <c r="P756" s="517">
        <f>SUM(H756:$N756)</f>
        <v>273</v>
      </c>
      <c r="Q756" s="751">
        <f t="shared" si="107"/>
        <v>30</v>
      </c>
      <c r="R756" s="89"/>
      <c r="S756" s="57" t="str">
        <f t="shared" si="110"/>
        <v>NO</v>
      </c>
      <c r="T756" s="173">
        <f t="shared" si="111"/>
      </c>
      <c r="U756" s="666" t="str">
        <f t="shared" si="106"/>
        <v> </v>
      </c>
    </row>
    <row r="757" spans="2:21" ht="15.75" customHeight="1">
      <c r="B757" s="945" t="s">
        <v>121</v>
      </c>
      <c r="C757" s="270">
        <v>6035</v>
      </c>
      <c r="D757" s="167" t="s">
        <v>314</v>
      </c>
      <c r="E757" s="76" t="s">
        <v>56</v>
      </c>
      <c r="F757" s="404" t="s">
        <v>5</v>
      </c>
      <c r="G757" s="168"/>
      <c r="H757" s="829">
        <v>40</v>
      </c>
      <c r="I757" s="357">
        <v>50</v>
      </c>
      <c r="J757" s="357">
        <v>135</v>
      </c>
      <c r="K757" s="357">
        <v>48</v>
      </c>
      <c r="L757" s="357"/>
      <c r="M757" s="503"/>
      <c r="N757" s="830"/>
      <c r="O757" s="820"/>
      <c r="P757" s="517">
        <f>SUM(H757:$N757)</f>
        <v>273</v>
      </c>
      <c r="Q757" s="751">
        <f t="shared" si="107"/>
        <v>30</v>
      </c>
      <c r="R757" s="89"/>
      <c r="S757" s="57" t="str">
        <f t="shared" si="110"/>
        <v>NO</v>
      </c>
      <c r="T757" s="173">
        <f t="shared" si="111"/>
      </c>
      <c r="U757" s="666" t="str">
        <f t="shared" si="106"/>
        <v> </v>
      </c>
    </row>
    <row r="758" spans="2:21" ht="15.75" customHeight="1">
      <c r="B758" s="945" t="s">
        <v>121</v>
      </c>
      <c r="C758" s="270">
        <v>1620</v>
      </c>
      <c r="D758" s="167" t="s">
        <v>94</v>
      </c>
      <c r="E758" s="76" t="s">
        <v>42</v>
      </c>
      <c r="F758" s="404" t="s">
        <v>5</v>
      </c>
      <c r="G758" s="168"/>
      <c r="H758" s="829">
        <v>50</v>
      </c>
      <c r="I758" s="357">
        <v>30</v>
      </c>
      <c r="J758" s="357">
        <v>144</v>
      </c>
      <c r="K758" s="357">
        <v>32</v>
      </c>
      <c r="L758" s="357">
        <v>14</v>
      </c>
      <c r="M758" s="503"/>
      <c r="N758" s="830"/>
      <c r="O758" s="820"/>
      <c r="P758" s="517">
        <f>SUM(H758:$N758)</f>
        <v>270</v>
      </c>
      <c r="Q758" s="751">
        <f t="shared" si="107"/>
        <v>30</v>
      </c>
      <c r="R758" s="89"/>
      <c r="S758" s="57" t="str">
        <f t="shared" si="110"/>
        <v>NO</v>
      </c>
      <c r="T758" s="173">
        <f t="shared" si="111"/>
      </c>
      <c r="U758" s="666" t="str">
        <f t="shared" si="106"/>
        <v> </v>
      </c>
    </row>
    <row r="759" spans="2:21" ht="15.75" customHeight="1">
      <c r="B759" s="945" t="s">
        <v>121</v>
      </c>
      <c r="C759" s="270">
        <v>2105</v>
      </c>
      <c r="D759" s="167" t="s">
        <v>235</v>
      </c>
      <c r="E759" s="76" t="s">
        <v>45</v>
      </c>
      <c r="F759" s="404" t="s">
        <v>5</v>
      </c>
      <c r="G759" s="168"/>
      <c r="H759" s="829">
        <v>0</v>
      </c>
      <c r="I759" s="357">
        <v>90</v>
      </c>
      <c r="J759" s="357">
        <v>117</v>
      </c>
      <c r="K759" s="357">
        <v>56</v>
      </c>
      <c r="L759" s="357">
        <v>7</v>
      </c>
      <c r="M759" s="503"/>
      <c r="N759" s="830"/>
      <c r="O759" s="820"/>
      <c r="P759" s="517">
        <f>SUM(H759:$N759)</f>
        <v>270</v>
      </c>
      <c r="Q759" s="751">
        <f t="shared" si="107"/>
        <v>30</v>
      </c>
      <c r="R759" s="89"/>
      <c r="S759" s="57" t="str">
        <f t="shared" si="110"/>
        <v>NO</v>
      </c>
      <c r="T759" s="173">
        <f t="shared" si="111"/>
      </c>
      <c r="U759" s="666" t="str">
        <f t="shared" si="106"/>
        <v> </v>
      </c>
    </row>
    <row r="760" spans="2:21" ht="15.75" customHeight="1">
      <c r="B760" s="945" t="s">
        <v>121</v>
      </c>
      <c r="C760" s="270">
        <v>1577</v>
      </c>
      <c r="D760" s="167" t="s">
        <v>435</v>
      </c>
      <c r="E760" s="76" t="s">
        <v>42</v>
      </c>
      <c r="F760" s="404" t="s">
        <v>5</v>
      </c>
      <c r="G760" s="168"/>
      <c r="H760" s="829">
        <v>60</v>
      </c>
      <c r="I760" s="357">
        <v>40</v>
      </c>
      <c r="J760" s="357">
        <v>81</v>
      </c>
      <c r="K760" s="357">
        <v>64</v>
      </c>
      <c r="L760" s="357">
        <v>14</v>
      </c>
      <c r="M760" s="503">
        <v>6</v>
      </c>
      <c r="N760" s="830"/>
      <c r="O760" s="820"/>
      <c r="P760" s="517">
        <f>SUM(H760:$N760)</f>
        <v>265</v>
      </c>
      <c r="Q760" s="751">
        <f t="shared" si="107"/>
        <v>30</v>
      </c>
      <c r="R760" s="89"/>
      <c r="S760" s="57" t="str">
        <f t="shared" si="110"/>
        <v>NO</v>
      </c>
      <c r="T760" s="173">
        <f t="shared" si="111"/>
      </c>
      <c r="U760" s="666" t="str">
        <f t="shared" si="106"/>
        <v> </v>
      </c>
    </row>
    <row r="761" spans="2:21" ht="15.75" customHeight="1">
      <c r="B761" s="945" t="s">
        <v>121</v>
      </c>
      <c r="C761" s="270">
        <v>1809</v>
      </c>
      <c r="D761" s="167" t="s">
        <v>285</v>
      </c>
      <c r="E761" s="76" t="s">
        <v>46</v>
      </c>
      <c r="F761" s="404" t="s">
        <v>5</v>
      </c>
      <c r="G761" s="168"/>
      <c r="H761" s="829">
        <v>20</v>
      </c>
      <c r="I761" s="357">
        <v>100</v>
      </c>
      <c r="J761" s="357">
        <v>36</v>
      </c>
      <c r="K761" s="357">
        <f>13*8</f>
        <v>104</v>
      </c>
      <c r="L761" s="357"/>
      <c r="M761" s="503"/>
      <c r="N761" s="830">
        <v>5</v>
      </c>
      <c r="O761" s="820"/>
      <c r="P761" s="517">
        <f>SUM(H761:$N761)</f>
        <v>265</v>
      </c>
      <c r="Q761" s="751">
        <f>(H761/10)+(I761/10)+(J761/9)+(K761/8)+(L761/7)+(M761/6)+(N761/5)+O761</f>
        <v>30</v>
      </c>
      <c r="R761" s="89"/>
      <c r="S761" s="57" t="str">
        <f>IF(P761&gt;294,"Yes","NO")</f>
        <v>NO</v>
      </c>
      <c r="T761" s="173">
        <f>IF(S761="yes","M","")</f>
      </c>
      <c r="U761" s="666" t="str">
        <f>IF(P761=0," ",IF(Q761&lt;&gt;30,"ERROR!"," "))</f>
        <v> </v>
      </c>
    </row>
    <row r="762" spans="2:21" ht="15.75" customHeight="1">
      <c r="B762" s="945" t="s">
        <v>121</v>
      </c>
      <c r="C762" s="270">
        <v>709</v>
      </c>
      <c r="D762" s="167" t="s">
        <v>288</v>
      </c>
      <c r="E762" s="76" t="s">
        <v>46</v>
      </c>
      <c r="F762" s="404" t="s">
        <v>5</v>
      </c>
      <c r="G762" s="168"/>
      <c r="H762" s="829">
        <v>10</v>
      </c>
      <c r="I762" s="357">
        <v>30</v>
      </c>
      <c r="J762" s="357">
        <v>135</v>
      </c>
      <c r="K762" s="357">
        <v>80</v>
      </c>
      <c r="L762" s="357">
        <v>7</v>
      </c>
      <c r="M762" s="503"/>
      <c r="N762" s="830"/>
      <c r="O762" s="820"/>
      <c r="P762" s="517">
        <f>SUM(H762:$N762)</f>
        <v>262</v>
      </c>
      <c r="Q762" s="750">
        <f aca="true" t="shared" si="112" ref="Q762:Q785">(H762/10)+(I762/10)+(J762/9)+(K762/8)+(L762/7)+(M762/6)+(N762/5)+O762</f>
        <v>30</v>
      </c>
      <c r="R762" s="181"/>
      <c r="S762" s="57" t="str">
        <f t="shared" si="110"/>
        <v>NO</v>
      </c>
      <c r="T762" s="173"/>
      <c r="U762" s="666" t="str">
        <f t="shared" si="106"/>
        <v> </v>
      </c>
    </row>
    <row r="763" spans="2:21" ht="15.75" customHeight="1">
      <c r="B763" s="945" t="s">
        <v>121</v>
      </c>
      <c r="C763" s="276">
        <v>638</v>
      </c>
      <c r="D763" s="146" t="s">
        <v>166</v>
      </c>
      <c r="E763" s="1228" t="s">
        <v>51</v>
      </c>
      <c r="F763" s="409" t="s">
        <v>5</v>
      </c>
      <c r="G763" s="168"/>
      <c r="H763" s="829">
        <v>10</v>
      </c>
      <c r="I763" s="357">
        <v>40</v>
      </c>
      <c r="J763" s="357">
        <v>135</v>
      </c>
      <c r="K763" s="357">
        <v>64</v>
      </c>
      <c r="L763" s="357">
        <v>7</v>
      </c>
      <c r="M763" s="503">
        <v>6</v>
      </c>
      <c r="N763" s="830"/>
      <c r="O763" s="820"/>
      <c r="P763" s="517">
        <f>SUM(H763:$N763)</f>
        <v>262</v>
      </c>
      <c r="Q763" s="751">
        <f t="shared" si="112"/>
        <v>30</v>
      </c>
      <c r="R763" s="181"/>
      <c r="S763" s="57" t="str">
        <f t="shared" si="110"/>
        <v>NO</v>
      </c>
      <c r="T763" s="173">
        <f aca="true" t="shared" si="113" ref="T763:T770">IF(S763="yes","M","")</f>
      </c>
      <c r="U763" s="666" t="str">
        <f t="shared" si="106"/>
        <v> </v>
      </c>
    </row>
    <row r="764" spans="2:21" ht="15.75" customHeight="1">
      <c r="B764" s="945" t="s">
        <v>121</v>
      </c>
      <c r="C764" s="270">
        <v>6045</v>
      </c>
      <c r="D764" s="150" t="s">
        <v>317</v>
      </c>
      <c r="E764" s="1237" t="s">
        <v>56</v>
      </c>
      <c r="F764" s="402" t="s">
        <v>5</v>
      </c>
      <c r="G764" s="168"/>
      <c r="H764" s="829">
        <v>0</v>
      </c>
      <c r="I764" s="357">
        <v>40</v>
      </c>
      <c r="J764" s="357">
        <v>99</v>
      </c>
      <c r="K764" s="357">
        <v>112</v>
      </c>
      <c r="L764" s="357">
        <v>7</v>
      </c>
      <c r="M764" s="503"/>
      <c r="N764" s="830"/>
      <c r="O764" s="820"/>
      <c r="P764" s="517">
        <f>SUM(H764:$N764)</f>
        <v>258</v>
      </c>
      <c r="Q764" s="751">
        <f t="shared" si="112"/>
        <v>30</v>
      </c>
      <c r="R764" s="89"/>
      <c r="S764" s="57" t="str">
        <f t="shared" si="110"/>
        <v>NO</v>
      </c>
      <c r="T764" s="173">
        <f t="shared" si="113"/>
      </c>
      <c r="U764" s="666" t="str">
        <f t="shared" si="106"/>
        <v> </v>
      </c>
    </row>
    <row r="765" spans="2:21" ht="15.75" customHeight="1" thickBot="1">
      <c r="B765" s="945" t="s">
        <v>121</v>
      </c>
      <c r="C765" s="273">
        <v>2138</v>
      </c>
      <c r="D765" s="166" t="s">
        <v>257</v>
      </c>
      <c r="E765" s="1234" t="s">
        <v>46</v>
      </c>
      <c r="F765" s="403" t="s">
        <v>5</v>
      </c>
      <c r="G765" s="151"/>
      <c r="H765" s="621">
        <v>10</v>
      </c>
      <c r="I765" s="622">
        <v>40</v>
      </c>
      <c r="J765" s="622">
        <v>180</v>
      </c>
      <c r="K765" s="622">
        <v>16</v>
      </c>
      <c r="L765" s="622">
        <v>7</v>
      </c>
      <c r="M765" s="623"/>
      <c r="N765" s="831">
        <v>5</v>
      </c>
      <c r="O765" s="822">
        <v>1</v>
      </c>
      <c r="P765" s="516">
        <f>SUM(H765:$N765)</f>
        <v>258</v>
      </c>
      <c r="Q765" s="736">
        <f>(H765/10)+(I765/10)+(J765/9)+(K765/8)+(L765/7)+(M765/6)+(N765/5)+O765</f>
        <v>30</v>
      </c>
      <c r="R765" s="88"/>
      <c r="S765" s="64" t="str">
        <f>IF(P765&gt;294,"Yes","NO")</f>
        <v>NO</v>
      </c>
      <c r="T765" s="210">
        <f>IF(S765="yes","M","")</f>
      </c>
      <c r="U765" s="666" t="str">
        <f>IF(P765=0," ",IF(Q765&lt;&gt;30,"ERROR!"," "))</f>
        <v> </v>
      </c>
    </row>
    <row r="766" spans="2:21" ht="15.75" customHeight="1" hidden="1">
      <c r="B766" s="945" t="s">
        <v>121</v>
      </c>
      <c r="C766" s="282">
        <v>815</v>
      </c>
      <c r="D766" s="146" t="s">
        <v>367</v>
      </c>
      <c r="E766" s="1228" t="s">
        <v>45</v>
      </c>
      <c r="F766" s="409" t="s">
        <v>5</v>
      </c>
      <c r="G766" s="1251"/>
      <c r="H766" s="832"/>
      <c r="I766" s="833"/>
      <c r="J766" s="833"/>
      <c r="K766" s="833"/>
      <c r="L766" s="833"/>
      <c r="M766" s="834"/>
      <c r="N766" s="835"/>
      <c r="O766" s="823"/>
      <c r="P766" s="513">
        <f>SUM(H766:$N766)</f>
        <v>0</v>
      </c>
      <c r="Q766" s="750">
        <f t="shared" si="112"/>
        <v>0</v>
      </c>
      <c r="R766" s="88"/>
      <c r="S766" s="64" t="str">
        <f t="shared" si="110"/>
        <v>NO</v>
      </c>
      <c r="T766" s="210">
        <f t="shared" si="113"/>
      </c>
      <c r="U766" s="666" t="str">
        <f t="shared" si="106"/>
        <v> </v>
      </c>
    </row>
    <row r="767" spans="2:21" ht="15.75" customHeight="1" hidden="1">
      <c r="B767" s="945" t="s">
        <v>121</v>
      </c>
      <c r="C767" s="270">
        <v>1237</v>
      </c>
      <c r="D767" s="150" t="s">
        <v>175</v>
      </c>
      <c r="E767" s="1237" t="s">
        <v>60</v>
      </c>
      <c r="F767" s="400" t="s">
        <v>5</v>
      </c>
      <c r="G767" s="85"/>
      <c r="H767" s="829"/>
      <c r="I767" s="357"/>
      <c r="J767" s="357"/>
      <c r="K767" s="357"/>
      <c r="L767" s="357"/>
      <c r="M767" s="503"/>
      <c r="N767" s="830"/>
      <c r="O767" s="824"/>
      <c r="P767" s="517">
        <f>SUM(H767:$N767)</f>
        <v>0</v>
      </c>
      <c r="Q767" s="752">
        <f>(H767/10)+(I767/10)+(J767/9)+(K767/8)+(L767/7)+(M767/6)+(N767/5)+O767</f>
        <v>0</v>
      </c>
      <c r="R767" s="88"/>
      <c r="S767" s="64" t="str">
        <f>IF(P767&gt;294,"Yes","NO")</f>
        <v>NO</v>
      </c>
      <c r="T767" s="210">
        <f>IF(S767="yes","M","")</f>
      </c>
      <c r="U767" s="666" t="str">
        <f>IF(P767=0," ",IF(Q767&lt;&gt;30,"ERROR!"," "))</f>
        <v> </v>
      </c>
    </row>
    <row r="768" spans="2:21" ht="15.75" customHeight="1" hidden="1">
      <c r="B768" s="945"/>
      <c r="C768" s="284"/>
      <c r="D768" s="147"/>
      <c r="E768" s="77"/>
      <c r="F768" s="400" t="s">
        <v>5</v>
      </c>
      <c r="G768" s="85"/>
      <c r="H768" s="829"/>
      <c r="I768" s="357"/>
      <c r="J768" s="357"/>
      <c r="K768" s="357"/>
      <c r="L768" s="357"/>
      <c r="M768" s="503"/>
      <c r="N768" s="830"/>
      <c r="O768" s="824"/>
      <c r="P768" s="517">
        <f>SUM(H768:$N768)</f>
        <v>0</v>
      </c>
      <c r="Q768" s="752">
        <f>(H768/10)+(I768/10)+(J768/9)+(K768/8)+(L768/7)+(M768/6)+(N768/5)+O768</f>
        <v>0</v>
      </c>
      <c r="R768" s="88"/>
      <c r="S768" s="64" t="str">
        <f>IF(P768&gt;294,"Yes","NO")</f>
        <v>NO</v>
      </c>
      <c r="T768" s="210">
        <f>IF(S768="yes","M","")</f>
      </c>
      <c r="U768" s="666" t="str">
        <f>IF(P768=0," ",IF(Q768&lt;&gt;30,"ERROR!"," "))</f>
        <v> </v>
      </c>
    </row>
    <row r="769" spans="2:21" ht="15.75" customHeight="1" hidden="1">
      <c r="B769" s="945" t="s">
        <v>121</v>
      </c>
      <c r="C769" s="284"/>
      <c r="D769" s="147"/>
      <c r="E769" s="77"/>
      <c r="F769" s="400" t="s">
        <v>5</v>
      </c>
      <c r="G769" s="85"/>
      <c r="H769" s="1156"/>
      <c r="I769" s="1157"/>
      <c r="J769" s="1157"/>
      <c r="K769" s="1157"/>
      <c r="L769" s="1157"/>
      <c r="M769" s="1158"/>
      <c r="N769" s="1159"/>
      <c r="O769" s="824"/>
      <c r="P769" s="517">
        <f>SUM(H769:$N769)</f>
        <v>0</v>
      </c>
      <c r="Q769" s="752">
        <f>(H769/10)+(I769/10)+(J769/9)+(K769/8)+(L769/7)+(M769/6)+(N769/5)+O769</f>
        <v>0</v>
      </c>
      <c r="R769" s="88"/>
      <c r="S769" s="64" t="str">
        <f>IF(P769&gt;294,"Yes","NO")</f>
        <v>NO</v>
      </c>
      <c r="T769" s="210">
        <f>IF(S769="yes","M","")</f>
      </c>
      <c r="U769" s="666" t="str">
        <f>IF(P769=0," ",IF(Q769&lt;&gt;30,"ERROR!"," "))</f>
        <v> </v>
      </c>
    </row>
    <row r="770" spans="2:21" ht="15.75" customHeight="1" hidden="1" thickBot="1">
      <c r="B770" s="945" t="s">
        <v>121</v>
      </c>
      <c r="C770" s="285">
        <v>1873</v>
      </c>
      <c r="D770" s="166" t="s">
        <v>169</v>
      </c>
      <c r="E770" s="81" t="s">
        <v>44</v>
      </c>
      <c r="F770" s="403" t="s">
        <v>5</v>
      </c>
      <c r="G770" s="151"/>
      <c r="H770" s="621"/>
      <c r="I770" s="622"/>
      <c r="J770" s="622"/>
      <c r="K770" s="622"/>
      <c r="L770" s="622"/>
      <c r="M770" s="623"/>
      <c r="N770" s="831"/>
      <c r="O770" s="822"/>
      <c r="P770" s="516">
        <f>SUM(H770:$N770)</f>
        <v>0</v>
      </c>
      <c r="Q770" s="736">
        <f t="shared" si="112"/>
        <v>0</v>
      </c>
      <c r="R770" s="79"/>
      <c r="S770" s="59" t="str">
        <f>IF(P770&gt;294,"Yes","NO")</f>
        <v>NO</v>
      </c>
      <c r="T770" s="209">
        <f t="shared" si="113"/>
      </c>
      <c r="U770" s="666" t="str">
        <f>IF(P770=0," ",IF(Q770&lt;&gt;30,"ERROR!"," "))</f>
        <v> </v>
      </c>
    </row>
    <row r="771" spans="2:21" ht="15.75" customHeight="1">
      <c r="B771" s="945" t="s">
        <v>121</v>
      </c>
      <c r="C771" s="278">
        <v>1281</v>
      </c>
      <c r="D771" s="167" t="s">
        <v>88</v>
      </c>
      <c r="E771" s="76" t="s">
        <v>43</v>
      </c>
      <c r="F771" s="404" t="s">
        <v>6</v>
      </c>
      <c r="G771" s="168"/>
      <c r="H771" s="832">
        <v>50</v>
      </c>
      <c r="I771" s="833">
        <v>140</v>
      </c>
      <c r="J771" s="833">
        <v>81</v>
      </c>
      <c r="K771" s="833">
        <v>16</v>
      </c>
      <c r="L771" s="833"/>
      <c r="M771" s="834"/>
      <c r="N771" s="835"/>
      <c r="O771" s="820"/>
      <c r="P771" s="512">
        <f>SUM(H771:$N771)</f>
        <v>287</v>
      </c>
      <c r="Q771" s="755">
        <f t="shared" si="112"/>
        <v>30</v>
      </c>
      <c r="R771" s="103"/>
      <c r="S771" s="1198" t="str">
        <f aca="true" t="shared" si="114" ref="S771:S785">IF(P771&gt;284,"Yes","NO")</f>
        <v>Yes</v>
      </c>
      <c r="T771" s="1197" t="str">
        <f>IF(S771="yes","G","")</f>
        <v>G</v>
      </c>
      <c r="U771" s="666" t="str">
        <f t="shared" si="106"/>
        <v> </v>
      </c>
    </row>
    <row r="772" spans="2:21" ht="15.75" customHeight="1">
      <c r="B772" s="945" t="s">
        <v>121</v>
      </c>
      <c r="C772" s="270">
        <v>1233</v>
      </c>
      <c r="D772" s="150" t="s">
        <v>234</v>
      </c>
      <c r="E772" s="1237" t="s">
        <v>45</v>
      </c>
      <c r="F772" s="402" t="s">
        <v>6</v>
      </c>
      <c r="G772" s="148"/>
      <c r="H772" s="829">
        <v>50</v>
      </c>
      <c r="I772" s="357">
        <v>120</v>
      </c>
      <c r="J772" s="357">
        <v>99</v>
      </c>
      <c r="K772" s="357">
        <v>16</v>
      </c>
      <c r="L772" s="357"/>
      <c r="M772" s="503"/>
      <c r="N772" s="830"/>
      <c r="O772" s="821"/>
      <c r="P772" s="517">
        <f>SUM(H772:$N772)</f>
        <v>285</v>
      </c>
      <c r="Q772" s="751">
        <f t="shared" si="112"/>
        <v>30</v>
      </c>
      <c r="R772" s="89"/>
      <c r="S772" s="57" t="str">
        <f t="shared" si="114"/>
        <v>Yes</v>
      </c>
      <c r="T772" s="139"/>
      <c r="U772" s="666" t="str">
        <f t="shared" si="106"/>
        <v> </v>
      </c>
    </row>
    <row r="773" spans="2:21" ht="15.75" customHeight="1">
      <c r="B773" s="945" t="s">
        <v>121</v>
      </c>
      <c r="C773" s="270">
        <v>2218</v>
      </c>
      <c r="D773" s="617" t="s">
        <v>199</v>
      </c>
      <c r="E773" s="1237" t="s">
        <v>43</v>
      </c>
      <c r="F773" s="402" t="s">
        <v>6</v>
      </c>
      <c r="G773" s="148"/>
      <c r="H773" s="829">
        <v>90</v>
      </c>
      <c r="I773" s="357">
        <v>70</v>
      </c>
      <c r="J773" s="357">
        <v>108</v>
      </c>
      <c r="K773" s="357">
        <v>16</v>
      </c>
      <c r="L773" s="357"/>
      <c r="M773" s="503"/>
      <c r="N773" s="830"/>
      <c r="O773" s="821"/>
      <c r="P773" s="517">
        <f>SUM(H773:$N773)</f>
        <v>284</v>
      </c>
      <c r="Q773" s="751">
        <f t="shared" si="112"/>
        <v>30</v>
      </c>
      <c r="R773" s="89"/>
      <c r="S773" s="57" t="str">
        <f t="shared" si="114"/>
        <v>NO</v>
      </c>
      <c r="T773" s="139">
        <f aca="true" t="shared" si="115" ref="T773:T784">IF(S773="yes","G","")</f>
      </c>
      <c r="U773" s="666" t="str">
        <f t="shared" si="106"/>
        <v> </v>
      </c>
    </row>
    <row r="774" spans="2:21" ht="15.75" customHeight="1">
      <c r="B774" s="945" t="s">
        <v>121</v>
      </c>
      <c r="C774" s="270">
        <v>1798</v>
      </c>
      <c r="D774" s="150" t="s">
        <v>71</v>
      </c>
      <c r="E774" s="1237" t="s">
        <v>43</v>
      </c>
      <c r="F774" s="402" t="s">
        <v>6</v>
      </c>
      <c r="G774" s="148"/>
      <c r="H774" s="829">
        <v>40</v>
      </c>
      <c r="I774" s="357">
        <v>140</v>
      </c>
      <c r="J774" s="357">
        <v>81</v>
      </c>
      <c r="K774" s="357">
        <v>16</v>
      </c>
      <c r="L774" s="357">
        <v>0</v>
      </c>
      <c r="M774" s="503">
        <v>6</v>
      </c>
      <c r="N774" s="830">
        <v>0</v>
      </c>
      <c r="O774" s="821">
        <v>0</v>
      </c>
      <c r="P774" s="517">
        <f>SUM(H774:$N774)</f>
        <v>283</v>
      </c>
      <c r="Q774" s="751">
        <f t="shared" si="112"/>
        <v>30</v>
      </c>
      <c r="R774" s="89"/>
      <c r="S774" s="57" t="str">
        <f t="shared" si="114"/>
        <v>NO</v>
      </c>
      <c r="T774" s="139">
        <f t="shared" si="115"/>
      </c>
      <c r="U774" s="666" t="str">
        <f t="shared" si="106"/>
        <v> </v>
      </c>
    </row>
    <row r="775" spans="2:21" ht="15.75" customHeight="1">
      <c r="B775" s="945" t="s">
        <v>121</v>
      </c>
      <c r="C775" s="270">
        <v>706</v>
      </c>
      <c r="D775" s="617" t="s">
        <v>416</v>
      </c>
      <c r="E775" s="1237" t="s">
        <v>43</v>
      </c>
      <c r="F775" s="402" t="s">
        <v>6</v>
      </c>
      <c r="G775" s="148"/>
      <c r="H775" s="829">
        <v>50</v>
      </c>
      <c r="I775" s="357">
        <v>110</v>
      </c>
      <c r="J775" s="357">
        <v>99</v>
      </c>
      <c r="K775" s="357">
        <v>16</v>
      </c>
      <c r="L775" s="357">
        <v>7</v>
      </c>
      <c r="M775" s="503"/>
      <c r="N775" s="830"/>
      <c r="O775" s="821"/>
      <c r="P775" s="517">
        <f>SUM(H775:$N775)</f>
        <v>282</v>
      </c>
      <c r="Q775" s="751">
        <f>(H775/10)+(I775/10)+(J775/9)+(K775/8)+(L775/7)+(M775/6)+(N775/5)+O775</f>
        <v>30</v>
      </c>
      <c r="R775" s="89"/>
      <c r="S775" s="57" t="str">
        <f>IF(P775&gt;284,"Yes","NO")</f>
        <v>NO</v>
      </c>
      <c r="T775" s="173">
        <f>IF(S775="yes","G","")</f>
      </c>
      <c r="U775" s="666" t="str">
        <f>IF(P775=0," ",IF(Q775&lt;&gt;30,"ERROR!"," "))</f>
        <v> </v>
      </c>
    </row>
    <row r="776" spans="2:21" ht="15.75" customHeight="1">
      <c r="B776" s="945" t="s">
        <v>121</v>
      </c>
      <c r="C776" s="270">
        <v>1277</v>
      </c>
      <c r="D776" s="150" t="s">
        <v>255</v>
      </c>
      <c r="E776" s="1237" t="s">
        <v>45</v>
      </c>
      <c r="F776" s="402" t="s">
        <v>6</v>
      </c>
      <c r="G776" s="148"/>
      <c r="H776" s="829">
        <v>60</v>
      </c>
      <c r="I776" s="357">
        <v>110</v>
      </c>
      <c r="J776" s="357">
        <v>81</v>
      </c>
      <c r="K776" s="357">
        <v>24</v>
      </c>
      <c r="L776" s="357">
        <v>7</v>
      </c>
      <c r="M776" s="503"/>
      <c r="N776" s="830"/>
      <c r="O776" s="821"/>
      <c r="P776" s="517">
        <f>SUM(H776:$N776)</f>
        <v>282</v>
      </c>
      <c r="Q776" s="751">
        <f t="shared" si="112"/>
        <v>30</v>
      </c>
      <c r="R776" s="89"/>
      <c r="S776" s="57" t="str">
        <f t="shared" si="114"/>
        <v>NO</v>
      </c>
      <c r="T776" s="173">
        <f t="shared" si="115"/>
      </c>
      <c r="U776" s="666" t="str">
        <f t="shared" si="106"/>
        <v> </v>
      </c>
    </row>
    <row r="777" spans="2:21" ht="15.75" customHeight="1">
      <c r="B777" s="945" t="s">
        <v>121</v>
      </c>
      <c r="C777" s="270">
        <v>1128</v>
      </c>
      <c r="D777" s="167" t="s">
        <v>310</v>
      </c>
      <c r="E777" s="76" t="s">
        <v>43</v>
      </c>
      <c r="F777" s="404" t="s">
        <v>6</v>
      </c>
      <c r="G777" s="168"/>
      <c r="H777" s="829">
        <v>70</v>
      </c>
      <c r="I777" s="357">
        <v>140</v>
      </c>
      <c r="J777" s="357">
        <v>72</v>
      </c>
      <c r="K777" s="357"/>
      <c r="L777" s="357"/>
      <c r="M777" s="503"/>
      <c r="N777" s="830"/>
      <c r="O777" s="820">
        <v>1</v>
      </c>
      <c r="P777" s="517">
        <f>SUM(H777:$N777)</f>
        <v>282</v>
      </c>
      <c r="Q777" s="751">
        <f t="shared" si="112"/>
        <v>30</v>
      </c>
      <c r="R777" s="89"/>
      <c r="S777" s="57" t="str">
        <f t="shared" si="114"/>
        <v>NO</v>
      </c>
      <c r="T777" s="139">
        <f t="shared" si="115"/>
      </c>
      <c r="U777" s="666" t="str">
        <f t="shared" si="106"/>
        <v> </v>
      </c>
    </row>
    <row r="778" spans="2:21" ht="15.75" customHeight="1">
      <c r="B778" s="945" t="s">
        <v>121</v>
      </c>
      <c r="C778" s="270">
        <v>6044</v>
      </c>
      <c r="D778" s="167" t="s">
        <v>316</v>
      </c>
      <c r="E778" s="76" t="s">
        <v>56</v>
      </c>
      <c r="F778" s="404" t="s">
        <v>6</v>
      </c>
      <c r="G778" s="168"/>
      <c r="H778" s="829">
        <v>10</v>
      </c>
      <c r="I778" s="357">
        <v>130</v>
      </c>
      <c r="J778" s="357">
        <v>108</v>
      </c>
      <c r="K778" s="357">
        <v>32</v>
      </c>
      <c r="L778" s="357"/>
      <c r="M778" s="503"/>
      <c r="N778" s="830"/>
      <c r="O778" s="820"/>
      <c r="P778" s="517">
        <f>SUM(H778:$N778)</f>
        <v>280</v>
      </c>
      <c r="Q778" s="751">
        <f t="shared" si="112"/>
        <v>30</v>
      </c>
      <c r="R778" s="89"/>
      <c r="S778" s="57" t="str">
        <f t="shared" si="114"/>
        <v>NO</v>
      </c>
      <c r="T778" s="173">
        <f t="shared" si="115"/>
      </c>
      <c r="U778" s="666" t="str">
        <f t="shared" si="106"/>
        <v> </v>
      </c>
    </row>
    <row r="779" spans="2:21" ht="15.75" customHeight="1">
      <c r="B779" s="945" t="s">
        <v>121</v>
      </c>
      <c r="C779" s="270">
        <v>1628</v>
      </c>
      <c r="D779" s="167" t="s">
        <v>173</v>
      </c>
      <c r="E779" s="76" t="s">
        <v>48</v>
      </c>
      <c r="F779" s="404" t="s">
        <v>6</v>
      </c>
      <c r="G779" s="168"/>
      <c r="H779" s="829">
        <v>30</v>
      </c>
      <c r="I779" s="357">
        <v>100</v>
      </c>
      <c r="J779" s="357">
        <v>81</v>
      </c>
      <c r="K779" s="357">
        <v>56</v>
      </c>
      <c r="L779" s="357">
        <v>7</v>
      </c>
      <c r="M779" s="503"/>
      <c r="N779" s="830"/>
      <c r="O779" s="820"/>
      <c r="P779" s="517">
        <f>SUM(H779:$N779)</f>
        <v>274</v>
      </c>
      <c r="Q779" s="751">
        <f t="shared" si="112"/>
        <v>30</v>
      </c>
      <c r="R779" s="89"/>
      <c r="S779" s="57" t="str">
        <f t="shared" si="114"/>
        <v>NO</v>
      </c>
      <c r="T779" s="139">
        <f t="shared" si="115"/>
      </c>
      <c r="U779" s="666" t="str">
        <f t="shared" si="106"/>
        <v> </v>
      </c>
    </row>
    <row r="780" spans="2:21" ht="15.75" customHeight="1">
      <c r="B780" s="945" t="s">
        <v>121</v>
      </c>
      <c r="C780" s="270">
        <v>723</v>
      </c>
      <c r="D780" s="167" t="s">
        <v>107</v>
      </c>
      <c r="E780" s="76" t="s">
        <v>42</v>
      </c>
      <c r="F780" s="404" t="s">
        <v>6</v>
      </c>
      <c r="G780" s="168"/>
      <c r="H780" s="829">
        <v>0</v>
      </c>
      <c r="I780" s="357">
        <v>90</v>
      </c>
      <c r="J780" s="357">
        <v>144</v>
      </c>
      <c r="K780" s="357">
        <v>32</v>
      </c>
      <c r="L780" s="357">
        <v>7</v>
      </c>
      <c r="M780" s="503"/>
      <c r="N780" s="830"/>
      <c r="O780" s="820"/>
      <c r="P780" s="517">
        <f>SUM(H780:$N780)</f>
        <v>273</v>
      </c>
      <c r="Q780" s="751">
        <f t="shared" si="112"/>
        <v>30</v>
      </c>
      <c r="R780" s="89"/>
      <c r="S780" s="57" t="str">
        <f t="shared" si="114"/>
        <v>NO</v>
      </c>
      <c r="T780" s="173">
        <f t="shared" si="115"/>
      </c>
      <c r="U780" s="666" t="str">
        <f t="shared" si="106"/>
        <v> </v>
      </c>
    </row>
    <row r="781" spans="2:21" ht="15.75" customHeight="1">
      <c r="B781" s="945" t="s">
        <v>121</v>
      </c>
      <c r="C781" s="270">
        <v>1291</v>
      </c>
      <c r="D781" s="437" t="s">
        <v>83</v>
      </c>
      <c r="E781" s="76" t="s">
        <v>43</v>
      </c>
      <c r="F781" s="404" t="s">
        <v>6</v>
      </c>
      <c r="G781" s="168"/>
      <c r="H781" s="829">
        <v>50</v>
      </c>
      <c r="I781" s="357">
        <v>60</v>
      </c>
      <c r="J781" s="357">
        <v>117</v>
      </c>
      <c r="K781" s="357">
        <v>24</v>
      </c>
      <c r="L781" s="357">
        <v>21</v>
      </c>
      <c r="M781" s="503"/>
      <c r="N781" s="830"/>
      <c r="O781" s="820"/>
      <c r="P781" s="517">
        <f>SUM(H781:$N781)</f>
        <v>272</v>
      </c>
      <c r="Q781" s="751">
        <f t="shared" si="112"/>
        <v>30</v>
      </c>
      <c r="R781" s="89"/>
      <c r="S781" s="57" t="str">
        <f t="shared" si="114"/>
        <v>NO</v>
      </c>
      <c r="T781" s="173">
        <f t="shared" si="115"/>
      </c>
      <c r="U781" s="666" t="str">
        <f t="shared" si="106"/>
        <v> </v>
      </c>
    </row>
    <row r="782" spans="2:21" ht="15.75" customHeight="1">
      <c r="B782" s="945" t="s">
        <v>121</v>
      </c>
      <c r="C782" s="270">
        <v>1618</v>
      </c>
      <c r="D782" s="437" t="s">
        <v>80</v>
      </c>
      <c r="E782" s="76" t="s">
        <v>45</v>
      </c>
      <c r="F782" s="404" t="s">
        <v>6</v>
      </c>
      <c r="G782" s="168"/>
      <c r="H782" s="829">
        <v>30</v>
      </c>
      <c r="I782" s="357">
        <v>100</v>
      </c>
      <c r="J782" s="357">
        <v>81</v>
      </c>
      <c r="K782" s="357">
        <v>48</v>
      </c>
      <c r="L782" s="357">
        <v>0</v>
      </c>
      <c r="M782" s="503">
        <v>6</v>
      </c>
      <c r="N782" s="830">
        <v>5</v>
      </c>
      <c r="O782" s="820"/>
      <c r="P782" s="517">
        <f>SUM(H782:$N782)</f>
        <v>270</v>
      </c>
      <c r="Q782" s="751">
        <f>(H782/10)+(I782/10)+(J782/9)+(K782/8)+(L782/7)+(M782/6)+(N782/5)+O782</f>
        <v>30</v>
      </c>
      <c r="R782" s="89"/>
      <c r="S782" s="57" t="str">
        <f>IF(P782&gt;284,"Yes","NO")</f>
        <v>NO</v>
      </c>
      <c r="T782" s="173">
        <f>IF(S782="yes","G","")</f>
      </c>
      <c r="U782" s="666" t="str">
        <f aca="true" t="shared" si="116" ref="U782:U818">IF(P782=0," ",IF(Q782&lt;&gt;30,"ERROR!"," "))</f>
        <v> </v>
      </c>
    </row>
    <row r="783" spans="2:21" ht="15.75" customHeight="1">
      <c r="B783" s="945"/>
      <c r="C783" s="270">
        <v>1726</v>
      </c>
      <c r="D783" s="167" t="s">
        <v>259</v>
      </c>
      <c r="E783" s="76" t="s">
        <v>51</v>
      </c>
      <c r="F783" s="402" t="s">
        <v>6</v>
      </c>
      <c r="G783" s="148"/>
      <c r="H783" s="829">
        <v>30</v>
      </c>
      <c r="I783" s="357">
        <v>80</v>
      </c>
      <c r="J783" s="357">
        <v>99</v>
      </c>
      <c r="K783" s="357">
        <v>40</v>
      </c>
      <c r="L783" s="357">
        <v>21</v>
      </c>
      <c r="M783" s="503"/>
      <c r="N783" s="830"/>
      <c r="O783" s="820"/>
      <c r="P783" s="517">
        <f>SUM(H783:$N783)</f>
        <v>270</v>
      </c>
      <c r="Q783" s="751">
        <f>(H783/10)+(I783/10)+(J783/9)+(K783/8)+(L783/7)+(M783/6)+(N783/5)+O783</f>
        <v>30</v>
      </c>
      <c r="R783" s="89"/>
      <c r="S783" s="57" t="str">
        <f>IF(P783&gt;284,"Yes","NO")</f>
        <v>NO</v>
      </c>
      <c r="T783" s="173">
        <f>IF(S783="yes","G","")</f>
      </c>
      <c r="U783" s="666" t="str">
        <f t="shared" si="116"/>
        <v> </v>
      </c>
    </row>
    <row r="784" spans="2:21" ht="15.75" customHeight="1">
      <c r="B784" s="945" t="s">
        <v>121</v>
      </c>
      <c r="C784" s="270">
        <v>1372</v>
      </c>
      <c r="D784" s="617" t="s">
        <v>91</v>
      </c>
      <c r="E784" s="1237" t="s">
        <v>43</v>
      </c>
      <c r="F784" s="402" t="s">
        <v>6</v>
      </c>
      <c r="G784" s="148"/>
      <c r="H784" s="829">
        <v>30</v>
      </c>
      <c r="I784" s="357">
        <v>80</v>
      </c>
      <c r="J784" s="357">
        <v>126</v>
      </c>
      <c r="K784" s="357">
        <v>32</v>
      </c>
      <c r="L784" s="357"/>
      <c r="M784" s="503"/>
      <c r="N784" s="830"/>
      <c r="O784" s="820">
        <v>1</v>
      </c>
      <c r="P784" s="517">
        <f>SUM(H784:$N784)</f>
        <v>268</v>
      </c>
      <c r="Q784" s="751">
        <f t="shared" si="112"/>
        <v>30</v>
      </c>
      <c r="R784" s="89"/>
      <c r="S784" s="57" t="str">
        <f t="shared" si="114"/>
        <v>NO</v>
      </c>
      <c r="T784" s="173">
        <f t="shared" si="115"/>
      </c>
      <c r="U784" s="666" t="str">
        <f t="shared" si="116"/>
        <v> </v>
      </c>
    </row>
    <row r="785" spans="2:21" ht="15.75" customHeight="1">
      <c r="B785" s="945" t="s">
        <v>121</v>
      </c>
      <c r="C785" s="276">
        <v>641</v>
      </c>
      <c r="D785" s="147" t="s">
        <v>61</v>
      </c>
      <c r="E785" s="77" t="s">
        <v>51</v>
      </c>
      <c r="F785" s="400" t="s">
        <v>6</v>
      </c>
      <c r="G785" s="148"/>
      <c r="H785" s="829">
        <v>50</v>
      </c>
      <c r="I785" s="357">
        <v>70</v>
      </c>
      <c r="J785" s="357">
        <v>81</v>
      </c>
      <c r="K785" s="357">
        <v>40</v>
      </c>
      <c r="L785" s="357">
        <v>21</v>
      </c>
      <c r="M785" s="503">
        <v>6</v>
      </c>
      <c r="N785" s="830"/>
      <c r="O785" s="820"/>
      <c r="P785" s="517">
        <f>SUM(H785:$N785)</f>
        <v>268</v>
      </c>
      <c r="Q785" s="751">
        <f t="shared" si="112"/>
        <v>30</v>
      </c>
      <c r="R785" s="89"/>
      <c r="S785" s="57" t="str">
        <f t="shared" si="114"/>
        <v>NO</v>
      </c>
      <c r="T785" s="139"/>
      <c r="U785" s="666" t="str">
        <f t="shared" si="116"/>
        <v> </v>
      </c>
    </row>
    <row r="786" spans="2:21" ht="15.75" customHeight="1">
      <c r="B786" s="945" t="s">
        <v>121</v>
      </c>
      <c r="C786" s="270">
        <v>1300</v>
      </c>
      <c r="D786" s="439" t="s">
        <v>280</v>
      </c>
      <c r="E786" s="1238" t="s">
        <v>43</v>
      </c>
      <c r="F786" s="402" t="s">
        <v>6</v>
      </c>
      <c r="G786" s="76"/>
      <c r="H786" s="829">
        <v>0</v>
      </c>
      <c r="I786" s="357">
        <v>60</v>
      </c>
      <c r="J786" s="357">
        <v>135</v>
      </c>
      <c r="K786" s="357">
        <v>72</v>
      </c>
      <c r="L786" s="357"/>
      <c r="M786" s="503"/>
      <c r="N786" s="830"/>
      <c r="O786" s="821"/>
      <c r="P786" s="517">
        <f>SUM(H786:$N786)</f>
        <v>267</v>
      </c>
      <c r="Q786" s="751">
        <f aca="true" t="shared" si="117" ref="Q786:Q816">(H786/10)+(I786/10)+(J786/9)+(K786/8)+(L786/7)+(M786/6)+(N786/5)+O786</f>
        <v>30</v>
      </c>
      <c r="R786" s="89"/>
      <c r="S786" s="57" t="str">
        <f>IF(P786&gt;284,"Yes","NO")</f>
        <v>NO</v>
      </c>
      <c r="T786" s="173">
        <f>IF(S786="yes","G","")</f>
      </c>
      <c r="U786" s="756" t="str">
        <f t="shared" si="116"/>
        <v> </v>
      </c>
    </row>
    <row r="787" spans="2:21" ht="15.75" customHeight="1">
      <c r="B787" s="255" t="s">
        <v>121</v>
      </c>
      <c r="C787" s="270">
        <v>1473</v>
      </c>
      <c r="D787" s="131" t="s">
        <v>424</v>
      </c>
      <c r="E787" s="131" t="s">
        <v>44</v>
      </c>
      <c r="F787" s="400" t="s">
        <v>6</v>
      </c>
      <c r="G787" s="76"/>
      <c r="H787" s="829">
        <v>10</v>
      </c>
      <c r="I787" s="357">
        <v>50</v>
      </c>
      <c r="J787" s="357">
        <v>126</v>
      </c>
      <c r="K787" s="357">
        <v>80</v>
      </c>
      <c r="L787" s="357"/>
      <c r="M787" s="503"/>
      <c r="N787" s="830"/>
      <c r="O787" s="821"/>
      <c r="P787" s="517">
        <f>SUM(H787:$N787)</f>
        <v>266</v>
      </c>
      <c r="Q787" s="751">
        <f t="shared" si="117"/>
        <v>30</v>
      </c>
      <c r="R787" s="89"/>
      <c r="S787" s="57" t="str">
        <f>IF(P787&gt;284,"Yes","NO")</f>
        <v>NO</v>
      </c>
      <c r="T787" s="173">
        <f>IF(S787="yes","G","")</f>
      </c>
      <c r="U787" s="756" t="str">
        <f t="shared" si="116"/>
        <v> </v>
      </c>
    </row>
    <row r="788" spans="3:21" ht="15.75" customHeight="1">
      <c r="C788" s="270">
        <v>6040</v>
      </c>
      <c r="D788" s="131" t="s">
        <v>312</v>
      </c>
      <c r="E788" s="131" t="s">
        <v>56</v>
      </c>
      <c r="F788" s="402" t="s">
        <v>6</v>
      </c>
      <c r="G788" s="76"/>
      <c r="H788" s="829">
        <v>20</v>
      </c>
      <c r="I788" s="357">
        <v>20</v>
      </c>
      <c r="J788" s="357">
        <v>117</v>
      </c>
      <c r="K788" s="357">
        <v>56</v>
      </c>
      <c r="L788" s="357">
        <v>28</v>
      </c>
      <c r="M788" s="503"/>
      <c r="N788" s="830"/>
      <c r="O788" s="821">
        <v>2</v>
      </c>
      <c r="P788" s="517">
        <f>SUM(H788:$N788)</f>
        <v>241</v>
      </c>
      <c r="Q788" s="751">
        <f t="shared" si="117"/>
        <v>30</v>
      </c>
      <c r="R788" s="89"/>
      <c r="S788" s="57" t="str">
        <f>IF(P788&gt;284,"Yes","NO")</f>
        <v>NO</v>
      </c>
      <c r="T788" s="1152">
        <f>IF(S788="yes","G","")</f>
      </c>
      <c r="U788" s="756" t="str">
        <f t="shared" si="116"/>
        <v> </v>
      </c>
    </row>
    <row r="789" spans="2:21" ht="15.75" customHeight="1" thickBot="1">
      <c r="B789" s="945" t="s">
        <v>121</v>
      </c>
      <c r="C789" s="273">
        <v>2786</v>
      </c>
      <c r="D789" s="1235" t="s">
        <v>81</v>
      </c>
      <c r="E789" s="1235" t="s">
        <v>51</v>
      </c>
      <c r="F789" s="403" t="s">
        <v>6</v>
      </c>
      <c r="G789" s="1234"/>
      <c r="H789" s="621">
        <v>20</v>
      </c>
      <c r="I789" s="622">
        <v>60</v>
      </c>
      <c r="J789" s="622">
        <v>81</v>
      </c>
      <c r="K789" s="622">
        <v>48</v>
      </c>
      <c r="L789" s="622">
        <v>28</v>
      </c>
      <c r="M789" s="623"/>
      <c r="N789" s="831"/>
      <c r="O789" s="822">
        <v>3</v>
      </c>
      <c r="P789" s="516">
        <f>SUM(H789:$N789)</f>
        <v>237</v>
      </c>
      <c r="Q789" s="736">
        <f t="shared" si="117"/>
        <v>30</v>
      </c>
      <c r="R789" s="89"/>
      <c r="S789" s="57" t="str">
        <f>IF(P789&gt;284,"Yes","NO")</f>
        <v>NO</v>
      </c>
      <c r="T789" s="173">
        <f>IF(S789="yes","G","")</f>
      </c>
      <c r="U789" s="756" t="str">
        <f t="shared" si="116"/>
        <v> </v>
      </c>
    </row>
    <row r="790" spans="2:21" ht="15.75" customHeight="1" hidden="1" thickBot="1">
      <c r="B790" s="945" t="s">
        <v>121</v>
      </c>
      <c r="C790" s="1579">
        <v>2277</v>
      </c>
      <c r="D790" s="1231" t="s">
        <v>110</v>
      </c>
      <c r="E790" s="1231" t="s">
        <v>44</v>
      </c>
      <c r="F790" s="394" t="s">
        <v>6</v>
      </c>
      <c r="G790" s="1230"/>
      <c r="H790" s="1634"/>
      <c r="I790" s="1635"/>
      <c r="J790" s="1635"/>
      <c r="K790" s="1635"/>
      <c r="L790" s="1635"/>
      <c r="M790" s="1636"/>
      <c r="N790" s="1637"/>
      <c r="O790" s="1640"/>
      <c r="P790" s="518">
        <f>SUM(H790:$N790)</f>
        <v>0</v>
      </c>
      <c r="Q790" s="1641">
        <f t="shared" si="117"/>
        <v>0</v>
      </c>
      <c r="R790" s="89"/>
      <c r="S790" s="59" t="str">
        <f>IF(P790&gt;284,"Yes","NO")</f>
        <v>NO</v>
      </c>
      <c r="T790" s="209">
        <f>IF(S790="yes","G","")</f>
      </c>
      <c r="U790" s="756" t="str">
        <f t="shared" si="116"/>
        <v> </v>
      </c>
    </row>
    <row r="791" spans="2:21" ht="15.75" customHeight="1">
      <c r="B791" s="255" t="s">
        <v>121</v>
      </c>
      <c r="C791" s="278">
        <v>1770</v>
      </c>
      <c r="D791" s="438" t="s">
        <v>393</v>
      </c>
      <c r="E791" s="131" t="s">
        <v>43</v>
      </c>
      <c r="F791" s="404" t="s">
        <v>7</v>
      </c>
      <c r="G791" s="76"/>
      <c r="H791" s="832">
        <v>20</v>
      </c>
      <c r="I791" s="833">
        <v>80</v>
      </c>
      <c r="J791" s="833">
        <v>144</v>
      </c>
      <c r="K791" s="833">
        <v>32</v>
      </c>
      <c r="L791" s="833"/>
      <c r="M791" s="834"/>
      <c r="N791" s="835"/>
      <c r="O791" s="820"/>
      <c r="P791" s="513">
        <f>SUM(H791:$N791)</f>
        <v>276</v>
      </c>
      <c r="Q791" s="755">
        <f t="shared" si="117"/>
        <v>30</v>
      </c>
      <c r="R791" s="89"/>
      <c r="S791" s="1198" t="str">
        <f aca="true" t="shared" si="118" ref="S791:S855">IF(P791&gt;270,"Yes","NO")</f>
        <v>Yes</v>
      </c>
      <c r="T791" s="1197" t="str">
        <f aca="true" t="shared" si="119" ref="T791:T855">IF(S791="yes","S","")</f>
        <v>S</v>
      </c>
      <c r="U791" s="756" t="str">
        <f t="shared" si="116"/>
        <v> </v>
      </c>
    </row>
    <row r="792" spans="2:21" ht="15.75" customHeight="1">
      <c r="B792" s="255" t="s">
        <v>121</v>
      </c>
      <c r="C792" s="694">
        <v>1784</v>
      </c>
      <c r="D792" s="1199" t="s">
        <v>405</v>
      </c>
      <c r="E792" s="131" t="s">
        <v>48</v>
      </c>
      <c r="F792" s="402" t="s">
        <v>7</v>
      </c>
      <c r="G792" s="1237"/>
      <c r="H792" s="829">
        <v>50</v>
      </c>
      <c r="I792" s="357">
        <v>40</v>
      </c>
      <c r="J792" s="357">
        <v>144</v>
      </c>
      <c r="K792" s="357">
        <v>40</v>
      </c>
      <c r="L792" s="357"/>
      <c r="M792" s="503"/>
      <c r="N792" s="830"/>
      <c r="O792" s="821"/>
      <c r="P792" s="517">
        <f>SUM(H792:$N792)</f>
        <v>274</v>
      </c>
      <c r="Q792" s="751">
        <f t="shared" si="117"/>
        <v>30</v>
      </c>
      <c r="R792" s="89"/>
      <c r="S792" s="1155" t="str">
        <f t="shared" si="118"/>
        <v>Yes</v>
      </c>
      <c r="T792" s="1152" t="str">
        <f t="shared" si="119"/>
        <v>S</v>
      </c>
      <c r="U792" s="756" t="str">
        <f t="shared" si="116"/>
        <v> </v>
      </c>
    </row>
    <row r="793" spans="2:21" ht="15.75" customHeight="1">
      <c r="B793" s="255" t="s">
        <v>121</v>
      </c>
      <c r="C793" s="270">
        <v>1264</v>
      </c>
      <c r="D793" s="438" t="s">
        <v>303</v>
      </c>
      <c r="E793" s="131" t="s">
        <v>43</v>
      </c>
      <c r="F793" s="402" t="s">
        <v>7</v>
      </c>
      <c r="G793" s="1237"/>
      <c r="H793" s="829">
        <v>60</v>
      </c>
      <c r="I793" s="357">
        <v>40</v>
      </c>
      <c r="J793" s="357">
        <v>108</v>
      </c>
      <c r="K793" s="357">
        <v>56</v>
      </c>
      <c r="L793" s="357">
        <v>7</v>
      </c>
      <c r="M793" s="503"/>
      <c r="N793" s="830"/>
      <c r="O793" s="821"/>
      <c r="P793" s="517">
        <f>SUM(H793:$N793)</f>
        <v>271</v>
      </c>
      <c r="Q793" s="751">
        <f t="shared" si="117"/>
        <v>30</v>
      </c>
      <c r="R793" s="89"/>
      <c r="S793" s="1155" t="str">
        <f t="shared" si="118"/>
        <v>Yes</v>
      </c>
      <c r="T793" s="1152" t="str">
        <f t="shared" si="119"/>
        <v>S</v>
      </c>
      <c r="U793" s="756" t="str">
        <f t="shared" si="116"/>
        <v> </v>
      </c>
    </row>
    <row r="794" spans="2:21" ht="15.75" customHeight="1">
      <c r="B794" s="255" t="s">
        <v>121</v>
      </c>
      <c r="C794" s="270">
        <v>1143</v>
      </c>
      <c r="D794" s="438" t="s">
        <v>260</v>
      </c>
      <c r="E794" s="131" t="s">
        <v>46</v>
      </c>
      <c r="F794" s="402" t="s">
        <v>7</v>
      </c>
      <c r="G794" s="1237"/>
      <c r="H794" s="829">
        <v>30</v>
      </c>
      <c r="I794" s="357">
        <v>60</v>
      </c>
      <c r="J794" s="357">
        <v>126</v>
      </c>
      <c r="K794" s="357">
        <v>40</v>
      </c>
      <c r="L794" s="357">
        <v>14</v>
      </c>
      <c r="M794" s="503"/>
      <c r="N794" s="830"/>
      <c r="O794" s="821"/>
      <c r="P794" s="517">
        <f>SUM(H794:$N794)</f>
        <v>270</v>
      </c>
      <c r="Q794" s="751">
        <f t="shared" si="117"/>
        <v>30</v>
      </c>
      <c r="R794" s="89"/>
      <c r="S794" s="204" t="str">
        <f t="shared" si="118"/>
        <v>NO</v>
      </c>
      <c r="T794" s="139">
        <f t="shared" si="119"/>
      </c>
      <c r="U794" s="756" t="str">
        <f t="shared" si="116"/>
        <v> </v>
      </c>
    </row>
    <row r="795" spans="2:21" ht="15.75" customHeight="1">
      <c r="B795" s="945" t="s">
        <v>121</v>
      </c>
      <c r="C795" s="270">
        <v>1051</v>
      </c>
      <c r="D795" s="131" t="s">
        <v>268</v>
      </c>
      <c r="E795" s="131" t="s">
        <v>46</v>
      </c>
      <c r="F795" s="402" t="s">
        <v>7</v>
      </c>
      <c r="G795" s="1237"/>
      <c r="H795" s="829">
        <v>50</v>
      </c>
      <c r="I795" s="357">
        <v>40</v>
      </c>
      <c r="J795" s="357">
        <v>135</v>
      </c>
      <c r="K795" s="357">
        <v>24</v>
      </c>
      <c r="L795" s="357">
        <v>14</v>
      </c>
      <c r="M795" s="503">
        <v>6</v>
      </c>
      <c r="N795" s="830"/>
      <c r="O795" s="821"/>
      <c r="P795" s="517">
        <f>SUM(H795:$N795)</f>
        <v>269</v>
      </c>
      <c r="Q795" s="751">
        <f t="shared" si="117"/>
        <v>30</v>
      </c>
      <c r="R795" s="89"/>
      <c r="S795" s="204" t="str">
        <f t="shared" si="118"/>
        <v>NO</v>
      </c>
      <c r="T795" s="139">
        <f t="shared" si="119"/>
      </c>
      <c r="U795" s="756" t="str">
        <f t="shared" si="116"/>
        <v> </v>
      </c>
    </row>
    <row r="796" spans="2:21" ht="15.75" customHeight="1">
      <c r="B796" s="945" t="s">
        <v>121</v>
      </c>
      <c r="C796" s="270">
        <v>2141</v>
      </c>
      <c r="D796" s="438" t="s">
        <v>409</v>
      </c>
      <c r="E796" s="131" t="s">
        <v>46</v>
      </c>
      <c r="F796" s="402" t="s">
        <v>7</v>
      </c>
      <c r="G796" s="1237"/>
      <c r="H796" s="829">
        <v>40</v>
      </c>
      <c r="I796" s="357">
        <v>30</v>
      </c>
      <c r="J796" s="357">
        <v>144</v>
      </c>
      <c r="K796" s="357">
        <v>40</v>
      </c>
      <c r="L796" s="357">
        <v>14</v>
      </c>
      <c r="M796" s="503"/>
      <c r="N796" s="830"/>
      <c r="O796" s="821"/>
      <c r="P796" s="517">
        <f>SUM(H796:$N796)</f>
        <v>268</v>
      </c>
      <c r="Q796" s="751">
        <f t="shared" si="117"/>
        <v>30</v>
      </c>
      <c r="R796" s="89"/>
      <c r="S796" s="204" t="str">
        <f t="shared" si="118"/>
        <v>NO</v>
      </c>
      <c r="T796" s="211">
        <f t="shared" si="119"/>
      </c>
      <c r="U796" s="756" t="str">
        <f t="shared" si="116"/>
        <v> </v>
      </c>
    </row>
    <row r="797" spans="2:21" ht="15.75" customHeight="1">
      <c r="B797" s="945" t="s">
        <v>121</v>
      </c>
      <c r="C797" s="270">
        <v>1842</v>
      </c>
      <c r="D797" s="438" t="s">
        <v>359</v>
      </c>
      <c r="E797" s="131" t="s">
        <v>45</v>
      </c>
      <c r="F797" s="402" t="s">
        <v>7</v>
      </c>
      <c r="G797" s="1237"/>
      <c r="H797" s="829">
        <v>10</v>
      </c>
      <c r="I797" s="357">
        <v>90</v>
      </c>
      <c r="J797" s="357">
        <v>108</v>
      </c>
      <c r="K797" s="357">
        <v>32</v>
      </c>
      <c r="L797" s="357">
        <v>21</v>
      </c>
      <c r="M797" s="503">
        <v>6</v>
      </c>
      <c r="N797" s="830"/>
      <c r="O797" s="821"/>
      <c r="P797" s="517">
        <f>SUM(H797:$N797)</f>
        <v>267</v>
      </c>
      <c r="Q797" s="751">
        <f t="shared" si="117"/>
        <v>30</v>
      </c>
      <c r="R797" s="89"/>
      <c r="S797" s="204" t="str">
        <f t="shared" si="118"/>
        <v>NO</v>
      </c>
      <c r="T797" s="139">
        <f t="shared" si="119"/>
      </c>
      <c r="U797" s="756" t="str">
        <f t="shared" si="116"/>
        <v> </v>
      </c>
    </row>
    <row r="798" spans="2:21" ht="15.75" customHeight="1">
      <c r="B798" s="945" t="s">
        <v>121</v>
      </c>
      <c r="C798" s="270">
        <v>1225</v>
      </c>
      <c r="D798" s="438" t="s">
        <v>98</v>
      </c>
      <c r="E798" s="131" t="s">
        <v>51</v>
      </c>
      <c r="F798" s="402" t="s">
        <v>7</v>
      </c>
      <c r="G798" s="1237"/>
      <c r="H798" s="829">
        <v>20</v>
      </c>
      <c r="I798" s="357">
        <v>60</v>
      </c>
      <c r="J798" s="357">
        <v>126</v>
      </c>
      <c r="K798" s="357">
        <v>40</v>
      </c>
      <c r="L798" s="357">
        <v>21</v>
      </c>
      <c r="M798" s="503"/>
      <c r="N798" s="830"/>
      <c r="O798" s="821"/>
      <c r="P798" s="517">
        <f>SUM(H798:$N798)</f>
        <v>267</v>
      </c>
      <c r="Q798" s="751">
        <f t="shared" si="117"/>
        <v>30</v>
      </c>
      <c r="R798" s="89"/>
      <c r="S798" s="204" t="str">
        <f t="shared" si="118"/>
        <v>NO</v>
      </c>
      <c r="T798" s="139">
        <f t="shared" si="119"/>
      </c>
      <c r="U798" s="756" t="str">
        <f t="shared" si="116"/>
        <v> </v>
      </c>
    </row>
    <row r="799" spans="2:21" ht="15.75" customHeight="1">
      <c r="B799" s="945" t="s">
        <v>121</v>
      </c>
      <c r="C799" s="270">
        <v>1845</v>
      </c>
      <c r="D799" s="1201" t="s">
        <v>378</v>
      </c>
      <c r="E799" s="1202" t="s">
        <v>46</v>
      </c>
      <c r="F799" s="402" t="s">
        <v>7</v>
      </c>
      <c r="G799" s="1237"/>
      <c r="H799" s="829">
        <v>10</v>
      </c>
      <c r="I799" s="357">
        <v>90</v>
      </c>
      <c r="J799" s="357">
        <v>72</v>
      </c>
      <c r="K799" s="357">
        <v>88</v>
      </c>
      <c r="L799" s="357">
        <v>7</v>
      </c>
      <c r="M799" s="503"/>
      <c r="N799" s="830"/>
      <c r="O799" s="821"/>
      <c r="P799" s="517">
        <f>SUM(H799:$N799)</f>
        <v>267</v>
      </c>
      <c r="Q799" s="751">
        <f t="shared" si="117"/>
        <v>30</v>
      </c>
      <c r="R799" s="89"/>
      <c r="S799" s="204" t="str">
        <f t="shared" si="118"/>
        <v>NO</v>
      </c>
      <c r="T799" s="139">
        <f t="shared" si="119"/>
      </c>
      <c r="U799" s="756" t="str">
        <f t="shared" si="116"/>
        <v> </v>
      </c>
    </row>
    <row r="800" spans="2:21" ht="15.75" customHeight="1">
      <c r="B800" s="945" t="s">
        <v>121</v>
      </c>
      <c r="C800" s="270">
        <v>1036</v>
      </c>
      <c r="D800" s="131" t="s">
        <v>372</v>
      </c>
      <c r="E800" s="131" t="s">
        <v>46</v>
      </c>
      <c r="F800" s="402" t="s">
        <v>7</v>
      </c>
      <c r="G800" s="1237"/>
      <c r="H800" s="829">
        <v>10</v>
      </c>
      <c r="I800" s="357">
        <v>70</v>
      </c>
      <c r="J800" s="357">
        <v>108</v>
      </c>
      <c r="K800" s="357">
        <v>48</v>
      </c>
      <c r="L800" s="357">
        <v>21</v>
      </c>
      <c r="M800" s="503">
        <v>6</v>
      </c>
      <c r="N800" s="830"/>
      <c r="O800" s="821"/>
      <c r="P800" s="517">
        <f>SUM(H800:$N800)</f>
        <v>263</v>
      </c>
      <c r="Q800" s="751">
        <f t="shared" si="117"/>
        <v>30</v>
      </c>
      <c r="R800" s="89"/>
      <c r="S800" s="204" t="str">
        <f t="shared" si="118"/>
        <v>NO</v>
      </c>
      <c r="T800" s="139">
        <f t="shared" si="119"/>
      </c>
      <c r="U800" s="756" t="str">
        <f t="shared" si="116"/>
        <v> </v>
      </c>
    </row>
    <row r="801" spans="2:21" ht="15.75" customHeight="1">
      <c r="B801" s="945" t="s">
        <v>121</v>
      </c>
      <c r="C801" s="270">
        <v>1325</v>
      </c>
      <c r="D801" s="438" t="s">
        <v>266</v>
      </c>
      <c r="E801" s="131" t="s">
        <v>46</v>
      </c>
      <c r="F801" s="402" t="s">
        <v>7</v>
      </c>
      <c r="G801" s="1237"/>
      <c r="H801" s="829">
        <v>20</v>
      </c>
      <c r="I801" s="357">
        <v>60</v>
      </c>
      <c r="J801" s="357">
        <v>99</v>
      </c>
      <c r="K801" s="357">
        <v>48</v>
      </c>
      <c r="L801" s="357">
        <v>28</v>
      </c>
      <c r="M801" s="503">
        <v>6</v>
      </c>
      <c r="N801" s="830"/>
      <c r="O801" s="821"/>
      <c r="P801" s="517">
        <f>SUM(H801:$N801)</f>
        <v>261</v>
      </c>
      <c r="Q801" s="751">
        <f t="shared" si="117"/>
        <v>30</v>
      </c>
      <c r="R801" s="89"/>
      <c r="S801" s="204" t="str">
        <f t="shared" si="118"/>
        <v>NO</v>
      </c>
      <c r="T801" s="211">
        <f t="shared" si="119"/>
      </c>
      <c r="U801" s="756" t="str">
        <f t="shared" si="116"/>
        <v> </v>
      </c>
    </row>
    <row r="802" spans="2:21" ht="15.75" customHeight="1">
      <c r="B802" s="945" t="s">
        <v>121</v>
      </c>
      <c r="C802" s="270">
        <v>1435</v>
      </c>
      <c r="D802" s="438" t="s">
        <v>84</v>
      </c>
      <c r="E802" s="131" t="s">
        <v>51</v>
      </c>
      <c r="F802" s="402" t="s">
        <v>7</v>
      </c>
      <c r="G802" s="1237"/>
      <c r="H802" s="829">
        <v>30</v>
      </c>
      <c r="I802" s="357">
        <v>60</v>
      </c>
      <c r="J802" s="357">
        <v>81</v>
      </c>
      <c r="K802" s="357">
        <v>56</v>
      </c>
      <c r="L802" s="357">
        <v>28</v>
      </c>
      <c r="M802" s="503">
        <v>6</v>
      </c>
      <c r="N802" s="830"/>
      <c r="O802" s="821"/>
      <c r="P802" s="517">
        <f>SUM(H802:$N802)</f>
        <v>261</v>
      </c>
      <c r="Q802" s="751">
        <f t="shared" si="117"/>
        <v>30</v>
      </c>
      <c r="R802" s="89"/>
      <c r="S802" s="204" t="str">
        <f t="shared" si="118"/>
        <v>NO</v>
      </c>
      <c r="T802" s="139">
        <f t="shared" si="119"/>
      </c>
      <c r="U802" s="756" t="str">
        <f t="shared" si="116"/>
        <v> </v>
      </c>
    </row>
    <row r="803" spans="2:21" ht="15.75" customHeight="1">
      <c r="B803" s="945" t="s">
        <v>121</v>
      </c>
      <c r="C803" s="270">
        <v>1050</v>
      </c>
      <c r="D803" s="131" t="s">
        <v>365</v>
      </c>
      <c r="E803" s="131" t="s">
        <v>46</v>
      </c>
      <c r="F803" s="402" t="s">
        <v>7</v>
      </c>
      <c r="G803" s="1237"/>
      <c r="H803" s="829">
        <v>40</v>
      </c>
      <c r="I803" s="357">
        <v>60</v>
      </c>
      <c r="J803" s="357">
        <v>81</v>
      </c>
      <c r="K803" s="357">
        <v>72</v>
      </c>
      <c r="L803" s="357">
        <v>7</v>
      </c>
      <c r="M803" s="503"/>
      <c r="N803" s="830"/>
      <c r="O803" s="821">
        <v>1</v>
      </c>
      <c r="P803" s="517">
        <f>SUM(H803:$N803)</f>
        <v>260</v>
      </c>
      <c r="Q803" s="751">
        <f t="shared" si="117"/>
        <v>30</v>
      </c>
      <c r="R803" s="89"/>
      <c r="S803" s="204" t="str">
        <f>IF(P803&gt;270,"Yes","NO")</f>
        <v>NO</v>
      </c>
      <c r="T803" s="139">
        <f>IF(S803="yes","S","")</f>
      </c>
      <c r="U803" s="756" t="str">
        <f t="shared" si="116"/>
        <v> </v>
      </c>
    </row>
    <row r="804" spans="2:21" ht="15.75" customHeight="1">
      <c r="B804" s="945" t="s">
        <v>121</v>
      </c>
      <c r="C804" s="270">
        <v>9013</v>
      </c>
      <c r="D804" s="131" t="s">
        <v>391</v>
      </c>
      <c r="E804" s="131" t="s">
        <v>392</v>
      </c>
      <c r="F804" s="402" t="s">
        <v>7</v>
      </c>
      <c r="G804" s="1237"/>
      <c r="H804" s="829">
        <v>10</v>
      </c>
      <c r="I804" s="357">
        <v>50</v>
      </c>
      <c r="J804" s="357">
        <v>162</v>
      </c>
      <c r="K804" s="357">
        <v>16</v>
      </c>
      <c r="L804" s="357">
        <v>21</v>
      </c>
      <c r="M804" s="503"/>
      <c r="N804" s="830"/>
      <c r="O804" s="821">
        <v>1</v>
      </c>
      <c r="P804" s="517">
        <f>SUM(H804:$N804)</f>
        <v>259</v>
      </c>
      <c r="Q804" s="751">
        <f t="shared" si="117"/>
        <v>30</v>
      </c>
      <c r="R804" s="89"/>
      <c r="S804" s="204" t="str">
        <f>IF(P804&gt;270,"Yes","NO")</f>
        <v>NO</v>
      </c>
      <c r="T804" s="211">
        <f>IF(S804="yes","S","")</f>
      </c>
      <c r="U804" s="756" t="str">
        <f t="shared" si="116"/>
        <v> </v>
      </c>
    </row>
    <row r="805" spans="2:21" ht="15.75" customHeight="1">
      <c r="B805" s="945" t="s">
        <v>121</v>
      </c>
      <c r="C805" s="270">
        <v>1327</v>
      </c>
      <c r="D805" s="438" t="s">
        <v>324</v>
      </c>
      <c r="E805" s="131" t="s">
        <v>46</v>
      </c>
      <c r="F805" s="402" t="s">
        <v>7</v>
      </c>
      <c r="G805" s="1237"/>
      <c r="H805" s="829">
        <v>30</v>
      </c>
      <c r="I805" s="357">
        <v>30</v>
      </c>
      <c r="J805" s="357">
        <v>144</v>
      </c>
      <c r="K805" s="357">
        <v>40</v>
      </c>
      <c r="L805" s="357">
        <v>14</v>
      </c>
      <c r="M805" s="503"/>
      <c r="N805" s="830"/>
      <c r="O805" s="821">
        <v>1</v>
      </c>
      <c r="P805" s="517">
        <f>SUM(H805:$N805)</f>
        <v>258</v>
      </c>
      <c r="Q805" s="751">
        <f t="shared" si="117"/>
        <v>30</v>
      </c>
      <c r="R805" s="89"/>
      <c r="S805" s="204" t="str">
        <f t="shared" si="118"/>
        <v>NO</v>
      </c>
      <c r="T805" s="211">
        <f t="shared" si="119"/>
      </c>
      <c r="U805" s="756" t="str">
        <f t="shared" si="116"/>
        <v> </v>
      </c>
    </row>
    <row r="806" spans="2:21" ht="15.75" customHeight="1">
      <c r="B806" s="945" t="s">
        <v>121</v>
      </c>
      <c r="C806" s="270">
        <v>1816</v>
      </c>
      <c r="D806" s="438" t="s">
        <v>399</v>
      </c>
      <c r="E806" s="131" t="s">
        <v>46</v>
      </c>
      <c r="F806" s="402" t="s">
        <v>7</v>
      </c>
      <c r="G806" s="1237"/>
      <c r="H806" s="829">
        <v>30</v>
      </c>
      <c r="I806" s="357">
        <v>30</v>
      </c>
      <c r="J806" s="357">
        <v>90</v>
      </c>
      <c r="K806" s="357">
        <v>80</v>
      </c>
      <c r="L806" s="357">
        <v>21</v>
      </c>
      <c r="M806" s="503">
        <v>6</v>
      </c>
      <c r="N806" s="830"/>
      <c r="O806" s="821"/>
      <c r="P806" s="517">
        <f>SUM(H806:$N806)</f>
        <v>257</v>
      </c>
      <c r="Q806" s="751">
        <f t="shared" si="117"/>
        <v>30</v>
      </c>
      <c r="R806" s="89"/>
      <c r="S806" s="204" t="str">
        <f t="shared" si="118"/>
        <v>NO</v>
      </c>
      <c r="T806" s="139">
        <f t="shared" si="119"/>
      </c>
      <c r="U806" s="756" t="str">
        <f t="shared" si="116"/>
        <v> </v>
      </c>
    </row>
    <row r="807" spans="2:21" ht="15.75" customHeight="1">
      <c r="B807" s="945" t="s">
        <v>121</v>
      </c>
      <c r="C807" s="270">
        <v>2491</v>
      </c>
      <c r="D807" s="131" t="s">
        <v>360</v>
      </c>
      <c r="E807" s="131" t="s">
        <v>43</v>
      </c>
      <c r="F807" s="402" t="s">
        <v>7</v>
      </c>
      <c r="G807" s="1237"/>
      <c r="H807" s="829">
        <v>30</v>
      </c>
      <c r="I807" s="357">
        <v>30</v>
      </c>
      <c r="J807" s="357">
        <v>72</v>
      </c>
      <c r="K807" s="357">
        <v>88</v>
      </c>
      <c r="L807" s="357">
        <v>35</v>
      </c>
      <c r="M807" s="503"/>
      <c r="N807" s="830"/>
      <c r="O807" s="821"/>
      <c r="P807" s="517">
        <f>SUM(H807:$N807)</f>
        <v>255</v>
      </c>
      <c r="Q807" s="751">
        <f t="shared" si="117"/>
        <v>30</v>
      </c>
      <c r="R807" s="89"/>
      <c r="S807" s="204" t="str">
        <f t="shared" si="118"/>
        <v>NO</v>
      </c>
      <c r="T807" s="139">
        <f t="shared" si="119"/>
      </c>
      <c r="U807" s="756" t="str">
        <f t="shared" si="116"/>
        <v> </v>
      </c>
    </row>
    <row r="808" spans="2:21" ht="15.75" customHeight="1">
      <c r="B808" s="945" t="s">
        <v>121</v>
      </c>
      <c r="C808" s="270">
        <v>1118</v>
      </c>
      <c r="D808" s="438" t="s">
        <v>362</v>
      </c>
      <c r="E808" s="131" t="s">
        <v>50</v>
      </c>
      <c r="F808" s="402" t="s">
        <v>7</v>
      </c>
      <c r="G808" s="1237"/>
      <c r="H808" s="829">
        <v>0</v>
      </c>
      <c r="I808" s="357">
        <v>40</v>
      </c>
      <c r="J808" s="357">
        <v>162</v>
      </c>
      <c r="K808" s="357">
        <v>32</v>
      </c>
      <c r="L808" s="357">
        <v>21</v>
      </c>
      <c r="M808" s="503"/>
      <c r="N808" s="830"/>
      <c r="O808" s="821">
        <v>1</v>
      </c>
      <c r="P808" s="517">
        <f>SUM(H808:$N808)</f>
        <v>255</v>
      </c>
      <c r="Q808" s="751">
        <f t="shared" si="117"/>
        <v>30</v>
      </c>
      <c r="R808" s="89"/>
      <c r="S808" s="204" t="str">
        <f>IF(P808&gt;270,"Yes","NO")</f>
        <v>NO</v>
      </c>
      <c r="T808" s="139">
        <f>IF(S808="yes","S","")</f>
      </c>
      <c r="U808" s="756" t="str">
        <f t="shared" si="116"/>
        <v> </v>
      </c>
    </row>
    <row r="809" spans="2:21" ht="15.75" customHeight="1">
      <c r="B809" s="945" t="s">
        <v>121</v>
      </c>
      <c r="C809" s="694">
        <v>1782</v>
      </c>
      <c r="D809" s="1199" t="s">
        <v>385</v>
      </c>
      <c r="E809" s="131" t="s">
        <v>48</v>
      </c>
      <c r="F809" s="402" t="s">
        <v>7</v>
      </c>
      <c r="G809" s="1237"/>
      <c r="H809" s="829">
        <v>0</v>
      </c>
      <c r="I809" s="357">
        <v>40</v>
      </c>
      <c r="J809" s="357">
        <v>117</v>
      </c>
      <c r="K809" s="357">
        <v>56</v>
      </c>
      <c r="L809" s="357">
        <v>14</v>
      </c>
      <c r="M809" s="503">
        <v>24</v>
      </c>
      <c r="N809" s="830"/>
      <c r="O809" s="821"/>
      <c r="P809" s="517">
        <f>SUM(H809:$N809)</f>
        <v>251</v>
      </c>
      <c r="Q809" s="751">
        <f t="shared" si="117"/>
        <v>30</v>
      </c>
      <c r="R809" s="89"/>
      <c r="S809" s="204" t="str">
        <f>IF(P809&gt;270,"Yes","NO")</f>
        <v>NO</v>
      </c>
      <c r="T809" s="139">
        <f>IF(S809="yes","S","")</f>
      </c>
      <c r="U809" s="756" t="str">
        <f t="shared" si="116"/>
        <v> </v>
      </c>
    </row>
    <row r="810" spans="2:21" ht="15.75" customHeight="1">
      <c r="B810" s="945" t="s">
        <v>121</v>
      </c>
      <c r="C810" s="694">
        <v>1799</v>
      </c>
      <c r="D810" s="1199" t="s">
        <v>384</v>
      </c>
      <c r="E810" s="131" t="s">
        <v>48</v>
      </c>
      <c r="F810" s="402" t="s">
        <v>7</v>
      </c>
      <c r="G810" s="1237"/>
      <c r="H810" s="829">
        <v>10</v>
      </c>
      <c r="I810" s="357">
        <v>50</v>
      </c>
      <c r="J810" s="357">
        <v>108</v>
      </c>
      <c r="K810" s="357">
        <v>48</v>
      </c>
      <c r="L810" s="357">
        <v>21</v>
      </c>
      <c r="M810" s="503">
        <v>12</v>
      </c>
      <c r="N810" s="830"/>
      <c r="O810" s="821">
        <v>1</v>
      </c>
      <c r="P810" s="517">
        <f>SUM(H810:$N810)</f>
        <v>249</v>
      </c>
      <c r="Q810" s="751">
        <f t="shared" si="117"/>
        <v>30</v>
      </c>
      <c r="R810" s="89"/>
      <c r="S810" s="204" t="str">
        <f>IF(P810&gt;270,"Yes","NO")</f>
        <v>NO</v>
      </c>
      <c r="T810" s="139">
        <f>IF(S810="yes","S","")</f>
      </c>
      <c r="U810" s="756" t="str">
        <f t="shared" si="116"/>
        <v> </v>
      </c>
    </row>
    <row r="811" spans="2:21" ht="15.75" customHeight="1">
      <c r="B811" s="945" t="s">
        <v>121</v>
      </c>
      <c r="C811" s="270">
        <v>1615</v>
      </c>
      <c r="D811" s="438" t="s">
        <v>275</v>
      </c>
      <c r="E811" s="131" t="s">
        <v>51</v>
      </c>
      <c r="F811" s="402" t="s">
        <v>7</v>
      </c>
      <c r="G811" s="1237"/>
      <c r="H811" s="829">
        <v>10</v>
      </c>
      <c r="I811" s="357">
        <v>50</v>
      </c>
      <c r="J811" s="357">
        <v>99</v>
      </c>
      <c r="K811" s="357">
        <v>48</v>
      </c>
      <c r="L811" s="357">
        <v>35</v>
      </c>
      <c r="M811" s="503">
        <v>6</v>
      </c>
      <c r="N811" s="830"/>
      <c r="O811" s="821">
        <v>1</v>
      </c>
      <c r="P811" s="517">
        <f>SUM(H811:$N811)</f>
        <v>248</v>
      </c>
      <c r="Q811" s="751">
        <f t="shared" si="117"/>
        <v>30</v>
      </c>
      <c r="R811" s="89"/>
      <c r="S811" s="204" t="str">
        <f t="shared" si="118"/>
        <v>NO</v>
      </c>
      <c r="T811" s="139">
        <f t="shared" si="119"/>
      </c>
      <c r="U811" s="756" t="str">
        <f t="shared" si="116"/>
        <v> </v>
      </c>
    </row>
    <row r="812" spans="2:21" ht="15.75" customHeight="1">
      <c r="B812" s="945" t="s">
        <v>121</v>
      </c>
      <c r="C812" s="270">
        <v>1765</v>
      </c>
      <c r="D812" s="438" t="s">
        <v>406</v>
      </c>
      <c r="E812" s="131" t="s">
        <v>46</v>
      </c>
      <c r="F812" s="404" t="s">
        <v>7</v>
      </c>
      <c r="G812" s="76"/>
      <c r="H812" s="829">
        <v>30</v>
      </c>
      <c r="I812" s="357">
        <v>40</v>
      </c>
      <c r="J812" s="357">
        <v>90</v>
      </c>
      <c r="K812" s="357">
        <v>80</v>
      </c>
      <c r="L812" s="357">
        <v>7</v>
      </c>
      <c r="M812" s="503"/>
      <c r="N812" s="830"/>
      <c r="O812" s="821">
        <v>2</v>
      </c>
      <c r="P812" s="517">
        <f>SUM(H812:$N812)</f>
        <v>247</v>
      </c>
      <c r="Q812" s="751">
        <f t="shared" si="117"/>
        <v>30</v>
      </c>
      <c r="R812" s="89"/>
      <c r="S812" s="204" t="str">
        <f t="shared" si="118"/>
        <v>NO</v>
      </c>
      <c r="T812" s="139">
        <f t="shared" si="119"/>
      </c>
      <c r="U812" s="756" t="str">
        <f t="shared" si="116"/>
        <v> </v>
      </c>
    </row>
    <row r="813" spans="2:21" ht="15.75" customHeight="1">
      <c r="B813" s="945" t="s">
        <v>121</v>
      </c>
      <c r="C813" s="270">
        <v>1207</v>
      </c>
      <c r="D813" s="438" t="s">
        <v>335</v>
      </c>
      <c r="E813" s="131" t="s">
        <v>51</v>
      </c>
      <c r="F813" s="404" t="s">
        <v>7</v>
      </c>
      <c r="G813" s="76"/>
      <c r="H813" s="829">
        <v>10</v>
      </c>
      <c r="I813" s="357">
        <v>30</v>
      </c>
      <c r="J813" s="357">
        <v>81</v>
      </c>
      <c r="K813" s="357">
        <v>96</v>
      </c>
      <c r="L813" s="357">
        <v>21</v>
      </c>
      <c r="M813" s="503">
        <v>6</v>
      </c>
      <c r="N813" s="830"/>
      <c r="O813" s="821">
        <v>1</v>
      </c>
      <c r="P813" s="517">
        <f>SUM(H813:$N813)</f>
        <v>244</v>
      </c>
      <c r="Q813" s="751">
        <f t="shared" si="117"/>
        <v>30</v>
      </c>
      <c r="R813" s="89"/>
      <c r="S813" s="204" t="str">
        <f>IF(P813&gt;270,"Yes","NO")</f>
        <v>NO</v>
      </c>
      <c r="T813" s="139">
        <f>IF(S813="yes","S","")</f>
      </c>
      <c r="U813" s="756" t="str">
        <f t="shared" si="116"/>
        <v> </v>
      </c>
    </row>
    <row r="814" spans="2:21" ht="15.75" customHeight="1">
      <c r="B814" s="945" t="s">
        <v>121</v>
      </c>
      <c r="C814" s="270">
        <v>1289</v>
      </c>
      <c r="D814" s="438" t="s">
        <v>411</v>
      </c>
      <c r="E814" s="131" t="s">
        <v>43</v>
      </c>
      <c r="F814" s="404" t="s">
        <v>7</v>
      </c>
      <c r="G814" s="76"/>
      <c r="H814" s="829">
        <v>10</v>
      </c>
      <c r="I814" s="357">
        <v>30</v>
      </c>
      <c r="J814" s="357">
        <v>117</v>
      </c>
      <c r="K814" s="357">
        <v>24</v>
      </c>
      <c r="L814" s="357">
        <v>35</v>
      </c>
      <c r="M814" s="503">
        <v>24</v>
      </c>
      <c r="N814" s="830"/>
      <c r="O814" s="821">
        <v>1</v>
      </c>
      <c r="P814" s="517">
        <f>SUM(H814:$N814)</f>
        <v>240</v>
      </c>
      <c r="Q814" s="751">
        <f t="shared" si="117"/>
        <v>30</v>
      </c>
      <c r="R814" s="89"/>
      <c r="S814" s="204" t="str">
        <f t="shared" si="118"/>
        <v>NO</v>
      </c>
      <c r="T814" s="211">
        <f t="shared" si="119"/>
      </c>
      <c r="U814" s="756" t="str">
        <f t="shared" si="116"/>
        <v> </v>
      </c>
    </row>
    <row r="815" spans="2:21" ht="15.75" customHeight="1">
      <c r="B815" s="945" t="s">
        <v>121</v>
      </c>
      <c r="C815" s="270">
        <v>1326</v>
      </c>
      <c r="D815" s="438" t="s">
        <v>322</v>
      </c>
      <c r="E815" s="131" t="s">
        <v>46</v>
      </c>
      <c r="F815" s="404" t="s">
        <v>7</v>
      </c>
      <c r="G815" s="76"/>
      <c r="H815" s="829">
        <v>0</v>
      </c>
      <c r="I815" s="357">
        <v>50</v>
      </c>
      <c r="J815" s="357">
        <v>90</v>
      </c>
      <c r="K815" s="357">
        <v>32</v>
      </c>
      <c r="L815" s="357">
        <v>49</v>
      </c>
      <c r="M815" s="503">
        <v>18</v>
      </c>
      <c r="N815" s="830"/>
      <c r="O815" s="821">
        <v>1</v>
      </c>
      <c r="P815" s="517">
        <f>SUM(H815:$N815)</f>
        <v>239</v>
      </c>
      <c r="Q815" s="751">
        <f t="shared" si="117"/>
        <v>30</v>
      </c>
      <c r="R815" s="89"/>
      <c r="S815" s="204" t="str">
        <f t="shared" si="118"/>
        <v>NO</v>
      </c>
      <c r="T815" s="139">
        <f t="shared" si="119"/>
      </c>
      <c r="U815" s="756" t="str">
        <f t="shared" si="116"/>
        <v> </v>
      </c>
    </row>
    <row r="816" spans="2:21" ht="15.75" customHeight="1">
      <c r="B816" s="945" t="s">
        <v>121</v>
      </c>
      <c r="C816" s="270">
        <v>1031</v>
      </c>
      <c r="D816" s="1146" t="s">
        <v>55</v>
      </c>
      <c r="E816" s="131" t="s">
        <v>46</v>
      </c>
      <c r="F816" s="404" t="s">
        <v>7</v>
      </c>
      <c r="G816" s="76"/>
      <c r="H816" s="829">
        <v>10</v>
      </c>
      <c r="I816" s="357">
        <v>40</v>
      </c>
      <c r="J816" s="357">
        <v>36</v>
      </c>
      <c r="K816" s="357">
        <v>64</v>
      </c>
      <c r="L816" s="357">
        <v>70</v>
      </c>
      <c r="M816" s="503">
        <v>18</v>
      </c>
      <c r="N816" s="830"/>
      <c r="O816" s="821"/>
      <c r="P816" s="517">
        <f>SUM(H816:$N816)</f>
        <v>238</v>
      </c>
      <c r="Q816" s="751">
        <f t="shared" si="117"/>
        <v>30</v>
      </c>
      <c r="R816" s="89"/>
      <c r="S816" s="204" t="str">
        <f t="shared" si="118"/>
        <v>NO</v>
      </c>
      <c r="T816" s="211">
        <f t="shared" si="119"/>
      </c>
      <c r="U816" s="756" t="str">
        <f t="shared" si="116"/>
        <v> </v>
      </c>
    </row>
    <row r="817" spans="2:21" ht="15.75" customHeight="1">
      <c r="B817" s="945" t="s">
        <v>121</v>
      </c>
      <c r="C817" s="270">
        <v>1844</v>
      </c>
      <c r="D817" s="1201" t="s">
        <v>396</v>
      </c>
      <c r="E817" s="1202" t="s">
        <v>46</v>
      </c>
      <c r="F817" s="404" t="s">
        <v>7</v>
      </c>
      <c r="G817" s="76"/>
      <c r="H817" s="829">
        <v>10</v>
      </c>
      <c r="I817" s="357">
        <v>80</v>
      </c>
      <c r="J817" s="357">
        <v>54</v>
      </c>
      <c r="K817" s="357">
        <v>48</v>
      </c>
      <c r="L817" s="357">
        <v>28</v>
      </c>
      <c r="M817" s="503">
        <v>18</v>
      </c>
      <c r="N817" s="830"/>
      <c r="O817" s="821">
        <v>2</v>
      </c>
      <c r="P817" s="517">
        <f>SUM(H817:$N817)</f>
        <v>238</v>
      </c>
      <c r="Q817" s="751">
        <f aca="true" t="shared" si="120" ref="Q817:Q848">(H817/10)+(I817/10)+(J817/9)+(K817/8)+(L817/7)+(M817/6)+(N817/5)+O817</f>
        <v>30</v>
      </c>
      <c r="R817" s="89"/>
      <c r="S817" s="204" t="str">
        <f t="shared" si="118"/>
        <v>NO</v>
      </c>
      <c r="T817" s="211">
        <f>IF(S817="yes","S","")</f>
      </c>
      <c r="U817" s="756" t="str">
        <f t="shared" si="116"/>
        <v> </v>
      </c>
    </row>
    <row r="818" spans="2:21" ht="15.75" customHeight="1">
      <c r="B818" s="945" t="s">
        <v>121</v>
      </c>
      <c r="C818" s="270">
        <v>1052</v>
      </c>
      <c r="D818" s="131" t="s">
        <v>294</v>
      </c>
      <c r="E818" s="131" t="s">
        <v>46</v>
      </c>
      <c r="F818" s="404" t="s">
        <v>7</v>
      </c>
      <c r="G818" s="76"/>
      <c r="H818" s="829">
        <v>0</v>
      </c>
      <c r="I818" s="357">
        <v>20</v>
      </c>
      <c r="J818" s="357">
        <v>81</v>
      </c>
      <c r="K818" s="357">
        <v>80</v>
      </c>
      <c r="L818" s="357">
        <v>35</v>
      </c>
      <c r="M818" s="503">
        <v>18</v>
      </c>
      <c r="N818" s="830"/>
      <c r="O818" s="821">
        <v>1</v>
      </c>
      <c r="P818" s="517">
        <f>SUM(H818:$N818)</f>
        <v>234</v>
      </c>
      <c r="Q818" s="751">
        <f t="shared" si="120"/>
        <v>30</v>
      </c>
      <c r="R818" s="89"/>
      <c r="S818" s="204" t="str">
        <f t="shared" si="118"/>
        <v>NO</v>
      </c>
      <c r="T818" s="211">
        <f t="shared" si="119"/>
      </c>
      <c r="U818" s="756" t="str">
        <f t="shared" si="116"/>
        <v> </v>
      </c>
    </row>
    <row r="819" spans="2:21" ht="15.75" customHeight="1">
      <c r="B819" s="945" t="s">
        <v>121</v>
      </c>
      <c r="C819" s="270">
        <v>1054</v>
      </c>
      <c r="D819" s="131" t="s">
        <v>273</v>
      </c>
      <c r="E819" s="131" t="s">
        <v>46</v>
      </c>
      <c r="F819" s="404" t="s">
        <v>7</v>
      </c>
      <c r="G819" s="76"/>
      <c r="H819" s="829">
        <v>0</v>
      </c>
      <c r="I819" s="357">
        <v>60</v>
      </c>
      <c r="J819" s="357">
        <v>99</v>
      </c>
      <c r="K819" s="357">
        <v>32</v>
      </c>
      <c r="L819" s="357">
        <v>21</v>
      </c>
      <c r="M819" s="503">
        <v>18</v>
      </c>
      <c r="N819" s="830"/>
      <c r="O819" s="821">
        <v>3</v>
      </c>
      <c r="P819" s="517">
        <f>SUM(H819:$N819)</f>
        <v>230</v>
      </c>
      <c r="Q819" s="751">
        <f t="shared" si="120"/>
        <v>30</v>
      </c>
      <c r="R819" s="89"/>
      <c r="S819" s="204" t="str">
        <f aca="true" t="shared" si="121" ref="S819:S825">IF(P819&gt;270,"Yes","NO")</f>
        <v>NO</v>
      </c>
      <c r="T819" s="211">
        <f aca="true" t="shared" si="122" ref="T819:T825">IF(S819="yes","S","")</f>
      </c>
      <c r="U819" s="756" t="str">
        <f aca="true" t="shared" si="123" ref="U819:U825">IF(P819=0," ",IF(Q819&lt;&gt;30,"ERROR!"," "))</f>
        <v> </v>
      </c>
    </row>
    <row r="820" spans="2:21" ht="15.75" customHeight="1">
      <c r="B820" s="945" t="s">
        <v>121</v>
      </c>
      <c r="C820" s="270">
        <v>1840</v>
      </c>
      <c r="D820" s="1201" t="s">
        <v>376</v>
      </c>
      <c r="E820" s="1202" t="s">
        <v>46</v>
      </c>
      <c r="F820" s="404" t="s">
        <v>7</v>
      </c>
      <c r="G820" s="76"/>
      <c r="H820" s="829">
        <v>20</v>
      </c>
      <c r="I820" s="357">
        <v>20</v>
      </c>
      <c r="J820" s="357">
        <v>81</v>
      </c>
      <c r="K820" s="357">
        <v>40</v>
      </c>
      <c r="L820" s="357">
        <v>28</v>
      </c>
      <c r="M820" s="503">
        <v>18</v>
      </c>
      <c r="N820" s="830">
        <v>15</v>
      </c>
      <c r="O820" s="821">
        <v>2</v>
      </c>
      <c r="P820" s="517">
        <f>SUM(H820:$N820)</f>
        <v>222</v>
      </c>
      <c r="Q820" s="751">
        <f t="shared" si="120"/>
        <v>30</v>
      </c>
      <c r="R820" s="89"/>
      <c r="S820" s="204" t="str">
        <f>IF(P820&gt;270,"Yes","NO")</f>
        <v>NO</v>
      </c>
      <c r="T820" s="211">
        <f>IF(S820="yes","S","")</f>
      </c>
      <c r="U820" s="756" t="str">
        <f>IF(P820=0," ",IF(Q820&lt;&gt;30,"ERROR!"," "))</f>
        <v> </v>
      </c>
    </row>
    <row r="821" spans="2:21" ht="15.75" customHeight="1">
      <c r="B821" s="945" t="s">
        <v>121</v>
      </c>
      <c r="C821" s="270">
        <v>1218</v>
      </c>
      <c r="D821" s="438" t="s">
        <v>296</v>
      </c>
      <c r="E821" s="131" t="s">
        <v>43</v>
      </c>
      <c r="F821" s="404" t="s">
        <v>7</v>
      </c>
      <c r="G821" s="76"/>
      <c r="H821" s="829">
        <v>0</v>
      </c>
      <c r="I821" s="357">
        <v>70</v>
      </c>
      <c r="J821" s="357">
        <v>81</v>
      </c>
      <c r="K821" s="357">
        <v>32</v>
      </c>
      <c r="L821" s="357">
        <v>21</v>
      </c>
      <c r="M821" s="503">
        <v>12</v>
      </c>
      <c r="N821" s="830"/>
      <c r="O821" s="821">
        <v>5</v>
      </c>
      <c r="P821" s="517">
        <f>SUM(H821:$N821)</f>
        <v>216</v>
      </c>
      <c r="Q821" s="751">
        <f t="shared" si="120"/>
        <v>30</v>
      </c>
      <c r="R821" s="89"/>
      <c r="S821" s="204" t="str">
        <f t="shared" si="121"/>
        <v>NO</v>
      </c>
      <c r="T821" s="211">
        <f t="shared" si="122"/>
      </c>
      <c r="U821" s="756" t="str">
        <f t="shared" si="123"/>
        <v> </v>
      </c>
    </row>
    <row r="822" spans="2:21" ht="15.75" customHeight="1">
      <c r="B822" s="945" t="s">
        <v>121</v>
      </c>
      <c r="C822" s="270">
        <v>1053</v>
      </c>
      <c r="D822" s="131" t="s">
        <v>265</v>
      </c>
      <c r="E822" s="131" t="s">
        <v>46</v>
      </c>
      <c r="F822" s="404" t="s">
        <v>7</v>
      </c>
      <c r="G822" s="76"/>
      <c r="H822" s="829">
        <v>0</v>
      </c>
      <c r="I822" s="357">
        <v>0</v>
      </c>
      <c r="J822" s="357">
        <v>90</v>
      </c>
      <c r="K822" s="357">
        <v>64</v>
      </c>
      <c r="L822" s="357">
        <v>42</v>
      </c>
      <c r="M822" s="503">
        <v>18</v>
      </c>
      <c r="N822" s="830"/>
      <c r="O822" s="821">
        <v>3</v>
      </c>
      <c r="P822" s="517">
        <f>SUM(H822:$N822)</f>
        <v>214</v>
      </c>
      <c r="Q822" s="751">
        <f t="shared" si="120"/>
        <v>30</v>
      </c>
      <c r="R822" s="89"/>
      <c r="S822" s="204" t="str">
        <f t="shared" si="121"/>
        <v>NO</v>
      </c>
      <c r="T822" s="211">
        <f t="shared" si="122"/>
      </c>
      <c r="U822" s="756" t="str">
        <f t="shared" si="123"/>
        <v> </v>
      </c>
    </row>
    <row r="823" spans="2:21" ht="15.75" customHeight="1">
      <c r="B823" s="945" t="s">
        <v>121</v>
      </c>
      <c r="C823" s="270">
        <v>1062</v>
      </c>
      <c r="D823" s="438" t="s">
        <v>325</v>
      </c>
      <c r="E823" s="131" t="s">
        <v>45</v>
      </c>
      <c r="F823" s="404" t="s">
        <v>7</v>
      </c>
      <c r="G823" s="76"/>
      <c r="H823" s="829">
        <v>0</v>
      </c>
      <c r="I823" s="357">
        <v>50</v>
      </c>
      <c r="J823" s="357">
        <v>54</v>
      </c>
      <c r="K823" s="357">
        <v>64</v>
      </c>
      <c r="L823" s="357">
        <v>35</v>
      </c>
      <c r="M823" s="503">
        <v>6</v>
      </c>
      <c r="N823" s="830"/>
      <c r="O823" s="821">
        <v>5</v>
      </c>
      <c r="P823" s="517">
        <f>SUM(H823:$N823)</f>
        <v>209</v>
      </c>
      <c r="Q823" s="751">
        <f t="shared" si="120"/>
        <v>30</v>
      </c>
      <c r="R823" s="89"/>
      <c r="S823" s="204" t="str">
        <f>IF(P823&gt;270,"Yes","NO")</f>
        <v>NO</v>
      </c>
      <c r="T823" s="211">
        <f>IF(S823="yes","S","")</f>
      </c>
      <c r="U823" s="756" t="str">
        <f>IF(P823=0," ",IF(Q823&lt;&gt;30,"ERROR!"," "))</f>
        <v> </v>
      </c>
    </row>
    <row r="824" spans="2:21" ht="15.75" customHeight="1">
      <c r="B824" s="945" t="s">
        <v>121</v>
      </c>
      <c r="C824" s="270">
        <v>1624</v>
      </c>
      <c r="D824" s="438" t="s">
        <v>274</v>
      </c>
      <c r="E824" s="131" t="s">
        <v>51</v>
      </c>
      <c r="F824" s="404" t="s">
        <v>7</v>
      </c>
      <c r="G824" s="76"/>
      <c r="H824" s="829">
        <v>10</v>
      </c>
      <c r="I824" s="357">
        <v>40</v>
      </c>
      <c r="J824" s="357">
        <v>63</v>
      </c>
      <c r="K824" s="357">
        <v>32</v>
      </c>
      <c r="L824" s="357">
        <v>35</v>
      </c>
      <c r="M824" s="503">
        <v>24</v>
      </c>
      <c r="N824" s="830"/>
      <c r="O824" s="821">
        <v>5</v>
      </c>
      <c r="P824" s="517">
        <f>SUM(H824:$N824)</f>
        <v>204</v>
      </c>
      <c r="Q824" s="751">
        <f t="shared" si="120"/>
        <v>30</v>
      </c>
      <c r="R824" s="89"/>
      <c r="S824" s="204" t="str">
        <f t="shared" si="121"/>
        <v>NO</v>
      </c>
      <c r="T824" s="211">
        <f t="shared" si="122"/>
      </c>
      <c r="U824" s="756" t="str">
        <f t="shared" si="123"/>
        <v> </v>
      </c>
    </row>
    <row r="825" spans="2:21" ht="15.75" customHeight="1">
      <c r="B825" s="945" t="s">
        <v>121</v>
      </c>
      <c r="C825" s="270">
        <v>1848</v>
      </c>
      <c r="D825" s="1201" t="s">
        <v>395</v>
      </c>
      <c r="E825" s="1202" t="s">
        <v>46</v>
      </c>
      <c r="F825" s="404" t="s">
        <v>7</v>
      </c>
      <c r="G825" s="76"/>
      <c r="H825" s="829">
        <v>0</v>
      </c>
      <c r="I825" s="357">
        <v>50</v>
      </c>
      <c r="J825" s="357">
        <v>72</v>
      </c>
      <c r="K825" s="357">
        <v>32</v>
      </c>
      <c r="L825" s="357">
        <v>14</v>
      </c>
      <c r="M825" s="503">
        <v>36</v>
      </c>
      <c r="N825" s="830"/>
      <c r="O825" s="821">
        <v>5</v>
      </c>
      <c r="P825" s="517">
        <f>SUM(H825:$N825)</f>
        <v>204</v>
      </c>
      <c r="Q825" s="751">
        <f t="shared" si="120"/>
        <v>30</v>
      </c>
      <c r="R825" s="89"/>
      <c r="S825" s="204" t="str">
        <f t="shared" si="121"/>
        <v>NO</v>
      </c>
      <c r="T825" s="211">
        <f t="shared" si="122"/>
      </c>
      <c r="U825" s="756" t="str">
        <f t="shared" si="123"/>
        <v> </v>
      </c>
    </row>
    <row r="826" spans="2:21" ht="15.75" customHeight="1">
      <c r="B826" s="945" t="s">
        <v>121</v>
      </c>
      <c r="C826" s="270">
        <v>1021</v>
      </c>
      <c r="D826" s="131" t="s">
        <v>281</v>
      </c>
      <c r="E826" s="131" t="s">
        <v>46</v>
      </c>
      <c r="F826" s="404" t="s">
        <v>7</v>
      </c>
      <c r="G826" s="76"/>
      <c r="H826" s="829">
        <v>0</v>
      </c>
      <c r="I826" s="357">
        <v>20</v>
      </c>
      <c r="J826" s="357">
        <v>63</v>
      </c>
      <c r="K826" s="357">
        <v>72</v>
      </c>
      <c r="L826" s="357">
        <v>21</v>
      </c>
      <c r="M826" s="503">
        <v>12</v>
      </c>
      <c r="N826" s="830">
        <v>15</v>
      </c>
      <c r="O826" s="821">
        <v>4</v>
      </c>
      <c r="P826" s="517">
        <f>SUM(H826:$N826)</f>
        <v>203</v>
      </c>
      <c r="Q826" s="751">
        <f t="shared" si="120"/>
        <v>30</v>
      </c>
      <c r="R826" s="89"/>
      <c r="S826" s="204" t="str">
        <f t="shared" si="118"/>
        <v>NO</v>
      </c>
      <c r="T826" s="211">
        <f t="shared" si="119"/>
      </c>
      <c r="U826" s="756" t="str">
        <f aca="true" t="shared" si="124" ref="U826:U841">IF(P826=0," ",IF(Q826&lt;&gt;30,"ERROR!"," "))</f>
        <v> </v>
      </c>
    </row>
    <row r="827" spans="2:21" ht="15.75" customHeight="1">
      <c r="B827" s="945" t="s">
        <v>121</v>
      </c>
      <c r="C827" s="270">
        <v>1037</v>
      </c>
      <c r="D827" s="131" t="s">
        <v>54</v>
      </c>
      <c r="E827" s="131" t="s">
        <v>46</v>
      </c>
      <c r="F827" s="404" t="s">
        <v>7</v>
      </c>
      <c r="G827" s="76"/>
      <c r="H827" s="829">
        <v>0</v>
      </c>
      <c r="I827" s="357">
        <v>10</v>
      </c>
      <c r="J827" s="357">
        <v>45</v>
      </c>
      <c r="K827" s="357">
        <v>16</v>
      </c>
      <c r="L827" s="357">
        <v>63</v>
      </c>
      <c r="M827" s="503">
        <v>54</v>
      </c>
      <c r="N827" s="830">
        <v>5</v>
      </c>
      <c r="O827" s="821">
        <v>3</v>
      </c>
      <c r="P827" s="517">
        <f>SUM(H827:$N827)</f>
        <v>193</v>
      </c>
      <c r="Q827" s="751">
        <f t="shared" si="120"/>
        <v>30</v>
      </c>
      <c r="R827" s="89"/>
      <c r="S827" s="204" t="str">
        <f t="shared" si="118"/>
        <v>NO</v>
      </c>
      <c r="T827" s="139">
        <f t="shared" si="119"/>
      </c>
      <c r="U827" s="756" t="str">
        <f t="shared" si="124"/>
        <v> </v>
      </c>
    </row>
    <row r="828" spans="2:21" ht="15.75" customHeight="1">
      <c r="B828" s="945" t="s">
        <v>121</v>
      </c>
      <c r="C828" s="270">
        <v>1145</v>
      </c>
      <c r="D828" s="438" t="s">
        <v>436</v>
      </c>
      <c r="E828" s="131" t="s">
        <v>42</v>
      </c>
      <c r="F828" s="404" t="s">
        <v>7</v>
      </c>
      <c r="G828" s="76"/>
      <c r="H828" s="829">
        <v>30</v>
      </c>
      <c r="I828" s="357">
        <v>0</v>
      </c>
      <c r="J828" s="357">
        <v>45</v>
      </c>
      <c r="K828" s="357">
        <v>56</v>
      </c>
      <c r="L828" s="357">
        <v>28</v>
      </c>
      <c r="M828" s="503">
        <v>24</v>
      </c>
      <c r="N828" s="830">
        <v>10</v>
      </c>
      <c r="O828" s="821">
        <v>5</v>
      </c>
      <c r="P828" s="517">
        <f>SUM(H828:$N828)</f>
        <v>193</v>
      </c>
      <c r="Q828" s="751">
        <f t="shared" si="120"/>
        <v>30</v>
      </c>
      <c r="R828" s="89"/>
      <c r="S828" s="204" t="str">
        <f t="shared" si="118"/>
        <v>NO</v>
      </c>
      <c r="T828" s="139">
        <f t="shared" si="119"/>
      </c>
      <c r="U828" s="756" t="str">
        <f t="shared" si="124"/>
        <v> </v>
      </c>
    </row>
    <row r="829" spans="2:21" ht="15.75" customHeight="1">
      <c r="B829" s="945" t="s">
        <v>121</v>
      </c>
      <c r="C829" s="270">
        <v>1836</v>
      </c>
      <c r="D829" s="1201" t="s">
        <v>374</v>
      </c>
      <c r="E829" s="1202" t="s">
        <v>46</v>
      </c>
      <c r="F829" s="404" t="s">
        <v>7</v>
      </c>
      <c r="G829" s="76"/>
      <c r="H829" s="829">
        <v>0</v>
      </c>
      <c r="I829" s="357">
        <v>20</v>
      </c>
      <c r="J829" s="357">
        <v>90</v>
      </c>
      <c r="K829" s="357">
        <v>32</v>
      </c>
      <c r="L829" s="357">
        <v>21</v>
      </c>
      <c r="M829" s="503">
        <v>30</v>
      </c>
      <c r="N829" s="830"/>
      <c r="O829" s="821">
        <v>6</v>
      </c>
      <c r="P829" s="517">
        <f>SUM(H829:$N829)</f>
        <v>193</v>
      </c>
      <c r="Q829" s="751">
        <f t="shared" si="120"/>
        <v>30</v>
      </c>
      <c r="R829" s="89"/>
      <c r="S829" s="204" t="str">
        <f>IF(P829&gt;270,"Yes","NO")</f>
        <v>NO</v>
      </c>
      <c r="T829" s="139">
        <f>IF(S829="yes","S","")</f>
      </c>
      <c r="U829" s="756" t="str">
        <f t="shared" si="124"/>
        <v> </v>
      </c>
    </row>
    <row r="830" spans="2:21" ht="15.75" customHeight="1">
      <c r="B830" s="945" t="s">
        <v>121</v>
      </c>
      <c r="C830" s="270">
        <v>1723</v>
      </c>
      <c r="D830" s="131" t="s">
        <v>258</v>
      </c>
      <c r="E830" s="131" t="s">
        <v>51</v>
      </c>
      <c r="F830" s="404" t="s">
        <v>7</v>
      </c>
      <c r="G830" s="76"/>
      <c r="H830" s="829">
        <v>0</v>
      </c>
      <c r="I830" s="357">
        <v>10</v>
      </c>
      <c r="J830" s="357">
        <v>63</v>
      </c>
      <c r="K830" s="357">
        <v>72</v>
      </c>
      <c r="L830" s="357">
        <v>28</v>
      </c>
      <c r="M830" s="503">
        <v>18</v>
      </c>
      <c r="N830" s="830"/>
      <c r="O830" s="821">
        <v>6</v>
      </c>
      <c r="P830" s="517">
        <f>SUM(H830:$N830)</f>
        <v>191</v>
      </c>
      <c r="Q830" s="751">
        <f t="shared" si="120"/>
        <v>30</v>
      </c>
      <c r="R830" s="89"/>
      <c r="S830" s="204" t="str">
        <f t="shared" si="118"/>
        <v>NO</v>
      </c>
      <c r="T830" s="139">
        <f t="shared" si="119"/>
      </c>
      <c r="U830" s="756" t="str">
        <f t="shared" si="124"/>
        <v> </v>
      </c>
    </row>
    <row r="831" spans="2:21" ht="15.75" customHeight="1">
      <c r="B831" s="945" t="s">
        <v>121</v>
      </c>
      <c r="C831" s="270">
        <v>1837</v>
      </c>
      <c r="D831" s="438" t="s">
        <v>353</v>
      </c>
      <c r="E831" s="131" t="s">
        <v>46</v>
      </c>
      <c r="F831" s="404" t="s">
        <v>7</v>
      </c>
      <c r="G831" s="76"/>
      <c r="H831" s="829">
        <v>10</v>
      </c>
      <c r="I831" s="357">
        <v>10</v>
      </c>
      <c r="J831" s="357">
        <v>36</v>
      </c>
      <c r="K831" s="357">
        <v>48</v>
      </c>
      <c r="L831" s="357">
        <v>28</v>
      </c>
      <c r="M831" s="503">
        <v>48</v>
      </c>
      <c r="N831" s="830">
        <v>5</v>
      </c>
      <c r="O831" s="821">
        <v>5</v>
      </c>
      <c r="P831" s="517">
        <f>SUM(H831:$N831)</f>
        <v>185</v>
      </c>
      <c r="Q831" s="751">
        <f t="shared" si="120"/>
        <v>30</v>
      </c>
      <c r="R831" s="89"/>
      <c r="S831" s="204" t="str">
        <f>IF(P831&gt;270,"Yes","NO")</f>
        <v>NO</v>
      </c>
      <c r="T831" s="139">
        <f>IF(S831="yes","S","")</f>
      </c>
      <c r="U831" s="756" t="str">
        <f t="shared" si="124"/>
        <v> </v>
      </c>
    </row>
    <row r="832" spans="2:21" ht="15.75" customHeight="1">
      <c r="B832" s="945" t="s">
        <v>121</v>
      </c>
      <c r="C832" s="270">
        <v>1048</v>
      </c>
      <c r="D832" s="438" t="s">
        <v>386</v>
      </c>
      <c r="E832" s="131" t="s">
        <v>50</v>
      </c>
      <c r="F832" s="404" t="s">
        <v>7</v>
      </c>
      <c r="G832" s="76"/>
      <c r="H832" s="829">
        <v>0</v>
      </c>
      <c r="I832" s="357">
        <v>0</v>
      </c>
      <c r="J832" s="357">
        <v>81</v>
      </c>
      <c r="K832" s="357">
        <v>48</v>
      </c>
      <c r="L832" s="357">
        <v>42</v>
      </c>
      <c r="M832" s="503">
        <v>6</v>
      </c>
      <c r="N832" s="830">
        <v>5</v>
      </c>
      <c r="O832" s="821">
        <v>7</v>
      </c>
      <c r="P832" s="517">
        <f>SUM(H832:$N832)</f>
        <v>182</v>
      </c>
      <c r="Q832" s="751">
        <f t="shared" si="120"/>
        <v>30</v>
      </c>
      <c r="R832" s="89"/>
      <c r="S832" s="204" t="str">
        <f>IF(P832&gt;270,"Yes","NO")</f>
        <v>NO</v>
      </c>
      <c r="T832" s="139">
        <f>IF(S832="yes","S","")</f>
      </c>
      <c r="U832" s="756" t="str">
        <f t="shared" si="124"/>
        <v> </v>
      </c>
    </row>
    <row r="833" spans="2:21" ht="15.75" customHeight="1">
      <c r="B833" s="945" t="s">
        <v>121</v>
      </c>
      <c r="C833" s="270">
        <v>1847</v>
      </c>
      <c r="D833" s="697" t="s">
        <v>377</v>
      </c>
      <c r="E833" s="700" t="s">
        <v>46</v>
      </c>
      <c r="F833" s="404" t="s">
        <v>7</v>
      </c>
      <c r="G833" s="76"/>
      <c r="H833" s="829">
        <v>0</v>
      </c>
      <c r="I833" s="357">
        <v>10</v>
      </c>
      <c r="J833" s="357">
        <v>54</v>
      </c>
      <c r="K833" s="357">
        <v>64</v>
      </c>
      <c r="L833" s="357">
        <v>28</v>
      </c>
      <c r="M833" s="503">
        <v>18</v>
      </c>
      <c r="N833" s="830"/>
      <c r="O833" s="821">
        <v>8</v>
      </c>
      <c r="P833" s="517">
        <f>SUM(H833:$N833)</f>
        <v>174</v>
      </c>
      <c r="Q833" s="751">
        <f t="shared" si="120"/>
        <v>30</v>
      </c>
      <c r="R833" s="89"/>
      <c r="S833" s="204" t="str">
        <f>IF(P833&gt;270,"Yes","NO")</f>
        <v>NO</v>
      </c>
      <c r="T833" s="139">
        <f>IF(S833="yes","S","")</f>
      </c>
      <c r="U833" s="756" t="str">
        <f t="shared" si="124"/>
        <v> </v>
      </c>
    </row>
    <row r="834" spans="2:21" ht="15.75" customHeight="1">
      <c r="B834" s="945" t="s">
        <v>121</v>
      </c>
      <c r="C834" s="270">
        <v>1847</v>
      </c>
      <c r="D834" s="697" t="s">
        <v>381</v>
      </c>
      <c r="E834" s="700" t="s">
        <v>46</v>
      </c>
      <c r="F834" s="404" t="s">
        <v>7</v>
      </c>
      <c r="G834" s="76"/>
      <c r="H834" s="829">
        <v>0</v>
      </c>
      <c r="I834" s="357">
        <v>10</v>
      </c>
      <c r="J834" s="357">
        <v>54</v>
      </c>
      <c r="K834" s="357">
        <v>64</v>
      </c>
      <c r="L834" s="357">
        <v>28</v>
      </c>
      <c r="M834" s="503">
        <v>18</v>
      </c>
      <c r="N834" s="830"/>
      <c r="O834" s="821">
        <v>8</v>
      </c>
      <c r="P834" s="517">
        <f>SUM(H834:$N834)</f>
        <v>174</v>
      </c>
      <c r="Q834" s="751">
        <f t="shared" si="120"/>
        <v>30</v>
      </c>
      <c r="R834" s="89"/>
      <c r="S834" s="204" t="str">
        <f>IF(P834&gt;270,"Yes","NO")</f>
        <v>NO</v>
      </c>
      <c r="T834" s="139">
        <f>IF(S834="yes","S","")</f>
      </c>
      <c r="U834" s="756" t="str">
        <f t="shared" si="124"/>
        <v> </v>
      </c>
    </row>
    <row r="835" spans="2:21" ht="15.75" customHeight="1">
      <c r="B835" s="945" t="s">
        <v>121</v>
      </c>
      <c r="C835" s="270">
        <v>1815</v>
      </c>
      <c r="D835" s="1200" t="s">
        <v>417</v>
      </c>
      <c r="E835" s="147" t="s">
        <v>51</v>
      </c>
      <c r="F835" s="404" t="s">
        <v>7</v>
      </c>
      <c r="G835" s="76"/>
      <c r="H835" s="829">
        <v>0</v>
      </c>
      <c r="I835" s="357">
        <v>0</v>
      </c>
      <c r="J835" s="357">
        <v>36</v>
      </c>
      <c r="K835" s="357">
        <v>32</v>
      </c>
      <c r="L835" s="357">
        <v>28</v>
      </c>
      <c r="M835" s="503">
        <v>24</v>
      </c>
      <c r="N835" s="830">
        <v>25</v>
      </c>
      <c r="O835" s="821">
        <v>9</v>
      </c>
      <c r="P835" s="517">
        <f>SUM(H835:$N835)</f>
        <v>145</v>
      </c>
      <c r="Q835" s="751">
        <f t="shared" si="120"/>
        <v>30</v>
      </c>
      <c r="R835" s="89"/>
      <c r="S835" s="204" t="str">
        <f>IF(P835&gt;270,"Yes","NO")</f>
        <v>NO</v>
      </c>
      <c r="T835" s="139">
        <f>IF(S835="yes","S","")</f>
      </c>
      <c r="U835" s="756" t="str">
        <f t="shared" si="124"/>
        <v> </v>
      </c>
    </row>
    <row r="836" spans="2:21" ht="15.75" customHeight="1">
      <c r="B836" s="945" t="s">
        <v>121</v>
      </c>
      <c r="C836" s="270">
        <v>1841</v>
      </c>
      <c r="D836" s="728" t="s">
        <v>373</v>
      </c>
      <c r="E836" s="1203" t="s">
        <v>46</v>
      </c>
      <c r="F836" s="404" t="s">
        <v>7</v>
      </c>
      <c r="G836" s="1237"/>
      <c r="H836" s="829">
        <v>10</v>
      </c>
      <c r="I836" s="357">
        <v>0</v>
      </c>
      <c r="J836" s="357">
        <v>36</v>
      </c>
      <c r="K836" s="357">
        <v>40</v>
      </c>
      <c r="L836" s="357">
        <v>7</v>
      </c>
      <c r="M836" s="503">
        <v>18</v>
      </c>
      <c r="N836" s="830">
        <v>5</v>
      </c>
      <c r="O836" s="821">
        <v>15</v>
      </c>
      <c r="P836" s="517">
        <f>SUM(H836:$N836)</f>
        <v>116</v>
      </c>
      <c r="Q836" s="751">
        <f t="shared" si="120"/>
        <v>30</v>
      </c>
      <c r="R836" s="89"/>
      <c r="S836" s="204" t="str">
        <f t="shared" si="118"/>
        <v>NO</v>
      </c>
      <c r="T836" s="139">
        <f t="shared" si="119"/>
      </c>
      <c r="U836" s="756" t="str">
        <f t="shared" si="124"/>
        <v> </v>
      </c>
    </row>
    <row r="837" spans="2:21" ht="15.75" customHeight="1">
      <c r="B837" s="945" t="s">
        <v>121</v>
      </c>
      <c r="C837" s="270" t="s">
        <v>429</v>
      </c>
      <c r="D837" s="131" t="s">
        <v>426</v>
      </c>
      <c r="E837" s="131" t="s">
        <v>46</v>
      </c>
      <c r="F837" s="404" t="s">
        <v>7</v>
      </c>
      <c r="G837" s="76"/>
      <c r="H837" s="829">
        <v>0</v>
      </c>
      <c r="I837" s="357">
        <v>30</v>
      </c>
      <c r="J837" s="357">
        <v>45</v>
      </c>
      <c r="K837" s="357">
        <v>48</v>
      </c>
      <c r="L837" s="357">
        <v>56</v>
      </c>
      <c r="M837" s="503">
        <v>0</v>
      </c>
      <c r="N837" s="830">
        <v>5</v>
      </c>
      <c r="O837" s="821">
        <v>7</v>
      </c>
      <c r="P837" s="517">
        <f>SUM(H837:$N837)</f>
        <v>184</v>
      </c>
      <c r="Q837" s="750">
        <f t="shared" si="120"/>
        <v>30</v>
      </c>
      <c r="R837" s="181"/>
      <c r="S837" s="217" t="str">
        <f t="shared" si="118"/>
        <v>NO</v>
      </c>
      <c r="T837" s="139">
        <f t="shared" si="119"/>
      </c>
      <c r="U837" s="756" t="str">
        <f t="shared" si="124"/>
        <v> </v>
      </c>
    </row>
    <row r="838" spans="2:21" ht="15.75" customHeight="1" thickBot="1">
      <c r="B838" s="945" t="s">
        <v>121</v>
      </c>
      <c r="C838" s="270" t="s">
        <v>430</v>
      </c>
      <c r="D838" s="131" t="s">
        <v>431</v>
      </c>
      <c r="E838" s="131" t="s">
        <v>46</v>
      </c>
      <c r="F838" s="404" t="s">
        <v>7</v>
      </c>
      <c r="G838" s="76"/>
      <c r="H838" s="829">
        <v>80</v>
      </c>
      <c r="I838" s="357">
        <v>70</v>
      </c>
      <c r="J838" s="357">
        <v>81</v>
      </c>
      <c r="K838" s="357">
        <v>24</v>
      </c>
      <c r="L838" s="357">
        <v>7</v>
      </c>
      <c r="M838" s="503"/>
      <c r="N838" s="830"/>
      <c r="O838" s="821">
        <v>2</v>
      </c>
      <c r="P838" s="517">
        <f>SUM(H838:$N838)</f>
        <v>262</v>
      </c>
      <c r="Q838" s="751">
        <f t="shared" si="120"/>
        <v>30</v>
      </c>
      <c r="R838" s="89"/>
      <c r="S838" s="204" t="str">
        <f t="shared" si="118"/>
        <v>NO</v>
      </c>
      <c r="T838" s="139">
        <f t="shared" si="119"/>
      </c>
      <c r="U838" s="756" t="str">
        <f t="shared" si="124"/>
        <v> </v>
      </c>
    </row>
    <row r="839" spans="2:21" ht="15.75" customHeight="1" hidden="1">
      <c r="B839" s="945" t="s">
        <v>121</v>
      </c>
      <c r="C839" s="270">
        <v>628</v>
      </c>
      <c r="D839" s="438" t="s">
        <v>168</v>
      </c>
      <c r="E839" s="131" t="s">
        <v>51</v>
      </c>
      <c r="F839" s="404" t="s">
        <v>7</v>
      </c>
      <c r="G839" s="76"/>
      <c r="H839" s="829"/>
      <c r="I839" s="357"/>
      <c r="J839" s="357"/>
      <c r="K839" s="357"/>
      <c r="L839" s="357"/>
      <c r="M839" s="503"/>
      <c r="N839" s="830"/>
      <c r="O839" s="821"/>
      <c r="P839" s="517">
        <f>SUM(H839:$N839)</f>
        <v>0</v>
      </c>
      <c r="Q839" s="751">
        <f t="shared" si="120"/>
        <v>0</v>
      </c>
      <c r="R839" s="89"/>
      <c r="S839" s="204" t="str">
        <f t="shared" si="118"/>
        <v>NO</v>
      </c>
      <c r="T839" s="211">
        <f t="shared" si="119"/>
      </c>
      <c r="U839" s="756" t="str">
        <f t="shared" si="124"/>
        <v> </v>
      </c>
    </row>
    <row r="840" spans="2:21" ht="15.75" customHeight="1" hidden="1">
      <c r="B840" s="945" t="s">
        <v>121</v>
      </c>
      <c r="C840" s="270">
        <v>664</v>
      </c>
      <c r="D840" s="438" t="s">
        <v>203</v>
      </c>
      <c r="E840" s="131" t="s">
        <v>51</v>
      </c>
      <c r="F840" s="404" t="s">
        <v>7</v>
      </c>
      <c r="G840" s="76"/>
      <c r="H840" s="829"/>
      <c r="I840" s="357"/>
      <c r="J840" s="357"/>
      <c r="K840" s="357"/>
      <c r="L840" s="357"/>
      <c r="M840" s="503"/>
      <c r="N840" s="830"/>
      <c r="O840" s="821"/>
      <c r="P840" s="517">
        <f>SUM(H840:$N840)</f>
        <v>0</v>
      </c>
      <c r="Q840" s="751">
        <f t="shared" si="120"/>
        <v>0</v>
      </c>
      <c r="R840" s="89"/>
      <c r="S840" s="204" t="str">
        <f>IF(P840&gt;270,"Yes","NO")</f>
        <v>NO</v>
      </c>
      <c r="T840" s="211">
        <f>IF(S840="yes","S","")</f>
      </c>
      <c r="U840" s="756" t="str">
        <f t="shared" si="124"/>
        <v> </v>
      </c>
    </row>
    <row r="841" spans="2:21" ht="15.75" customHeight="1" hidden="1">
      <c r="B841" s="945" t="s">
        <v>121</v>
      </c>
      <c r="C841" s="270">
        <v>723</v>
      </c>
      <c r="D841" s="439" t="s">
        <v>107</v>
      </c>
      <c r="E841" s="1238" t="s">
        <v>42</v>
      </c>
      <c r="F841" s="404" t="s">
        <v>7</v>
      </c>
      <c r="G841" s="1237"/>
      <c r="H841" s="829"/>
      <c r="I841" s="357"/>
      <c r="J841" s="357"/>
      <c r="K841" s="357"/>
      <c r="L841" s="357"/>
      <c r="M841" s="503"/>
      <c r="N841" s="830"/>
      <c r="O841" s="821"/>
      <c r="P841" s="517">
        <f>SUM(H841:$N841)</f>
        <v>0</v>
      </c>
      <c r="Q841" s="751">
        <f t="shared" si="120"/>
        <v>0</v>
      </c>
      <c r="R841" s="89"/>
      <c r="S841" s="204" t="str">
        <f t="shared" si="118"/>
        <v>NO</v>
      </c>
      <c r="T841" s="211">
        <f t="shared" si="119"/>
      </c>
      <c r="U841" s="756" t="str">
        <f t="shared" si="124"/>
        <v> </v>
      </c>
    </row>
    <row r="842" spans="2:21" ht="15.75" customHeight="1" hidden="1">
      <c r="B842" s="945" t="s">
        <v>121</v>
      </c>
      <c r="C842" s="270">
        <v>972</v>
      </c>
      <c r="D842" s="1200" t="s">
        <v>342</v>
      </c>
      <c r="E842" s="150" t="s">
        <v>51</v>
      </c>
      <c r="F842" s="404" t="s">
        <v>7</v>
      </c>
      <c r="G842" s="1237"/>
      <c r="H842" s="829"/>
      <c r="I842" s="357"/>
      <c r="J842" s="357"/>
      <c r="K842" s="357"/>
      <c r="L842" s="357"/>
      <c r="M842" s="503"/>
      <c r="N842" s="830"/>
      <c r="O842" s="821"/>
      <c r="P842" s="517">
        <f>SUM(H842:$N842)</f>
        <v>0</v>
      </c>
      <c r="Q842" s="751">
        <f t="shared" si="120"/>
        <v>0</v>
      </c>
      <c r="R842" s="89"/>
      <c r="S842" s="204" t="str">
        <f aca="true" t="shared" si="125" ref="S842:S850">IF(P842&gt;270,"Yes","NO")</f>
        <v>NO</v>
      </c>
      <c r="T842" s="211">
        <f aca="true" t="shared" si="126" ref="T842:T850">IF(S842="yes","S","")</f>
      </c>
      <c r="U842" s="756" t="str">
        <f aca="true" t="shared" si="127" ref="U842:U850">IF(P842=0," ",IF(Q842&lt;&gt;30,"ERROR!"," "))</f>
        <v> </v>
      </c>
    </row>
    <row r="843" spans="2:21" ht="15.75" customHeight="1" hidden="1">
      <c r="B843" s="945" t="s">
        <v>121</v>
      </c>
      <c r="C843" s="270">
        <v>976</v>
      </c>
      <c r="D843" s="1200" t="s">
        <v>86</v>
      </c>
      <c r="E843" s="150" t="s">
        <v>46</v>
      </c>
      <c r="F843" s="404" t="s">
        <v>7</v>
      </c>
      <c r="G843" s="1237"/>
      <c r="H843" s="829"/>
      <c r="I843" s="357"/>
      <c r="J843" s="357"/>
      <c r="K843" s="357"/>
      <c r="L843" s="357"/>
      <c r="M843" s="503"/>
      <c r="N843" s="830"/>
      <c r="O843" s="821"/>
      <c r="P843" s="517">
        <f>SUM(H843:$N843)</f>
        <v>0</v>
      </c>
      <c r="Q843" s="751">
        <f t="shared" si="120"/>
        <v>0</v>
      </c>
      <c r="R843" s="89"/>
      <c r="S843" s="204" t="str">
        <f>IF(P843&gt;270,"Yes","NO")</f>
        <v>NO</v>
      </c>
      <c r="T843" s="211">
        <f>IF(S843="yes","S","")</f>
      </c>
      <c r="U843" s="756" t="str">
        <f>IF(P843=0," ",IF(Q843&lt;&gt;30,"ERROR!"," "))</f>
        <v> </v>
      </c>
    </row>
    <row r="844" spans="2:21" ht="15.75" customHeight="1" hidden="1">
      <c r="B844" s="945" t="s">
        <v>121</v>
      </c>
      <c r="C844" s="270">
        <v>1017</v>
      </c>
      <c r="D844" s="1237" t="s">
        <v>245</v>
      </c>
      <c r="E844" s="150" t="s">
        <v>43</v>
      </c>
      <c r="F844" s="404" t="s">
        <v>7</v>
      </c>
      <c r="G844" s="1237"/>
      <c r="H844" s="829"/>
      <c r="I844" s="357"/>
      <c r="J844" s="357"/>
      <c r="K844" s="357"/>
      <c r="L844" s="357"/>
      <c r="M844" s="503"/>
      <c r="N844" s="830"/>
      <c r="O844" s="821"/>
      <c r="P844" s="517">
        <f>SUM(H844:$N844)</f>
        <v>0</v>
      </c>
      <c r="Q844" s="751">
        <f t="shared" si="120"/>
        <v>0</v>
      </c>
      <c r="R844" s="89"/>
      <c r="S844" s="204" t="str">
        <f t="shared" si="125"/>
        <v>NO</v>
      </c>
      <c r="T844" s="211">
        <f t="shared" si="126"/>
      </c>
      <c r="U844" s="756" t="str">
        <f t="shared" si="127"/>
        <v> </v>
      </c>
    </row>
    <row r="845" spans="2:21" ht="15.75" customHeight="1" hidden="1">
      <c r="B845" s="945" t="s">
        <v>121</v>
      </c>
      <c r="C845" s="270">
        <v>1042</v>
      </c>
      <c r="D845" s="1200" t="s">
        <v>264</v>
      </c>
      <c r="E845" s="150" t="s">
        <v>46</v>
      </c>
      <c r="F845" s="404" t="s">
        <v>7</v>
      </c>
      <c r="G845" s="1237"/>
      <c r="H845" s="829"/>
      <c r="I845" s="357"/>
      <c r="J845" s="357"/>
      <c r="K845" s="357"/>
      <c r="L845" s="357"/>
      <c r="M845" s="503"/>
      <c r="N845" s="830"/>
      <c r="O845" s="821"/>
      <c r="P845" s="517">
        <f>SUM(H845:$N845)</f>
        <v>0</v>
      </c>
      <c r="Q845" s="751">
        <f t="shared" si="120"/>
        <v>0</v>
      </c>
      <c r="R845" s="89"/>
      <c r="S845" s="204" t="str">
        <f t="shared" si="125"/>
        <v>NO</v>
      </c>
      <c r="T845" s="211">
        <f t="shared" si="126"/>
      </c>
      <c r="U845" s="756" t="str">
        <f t="shared" si="127"/>
        <v> </v>
      </c>
    </row>
    <row r="846" spans="2:21" ht="15.75" customHeight="1" hidden="1">
      <c r="B846" s="945" t="s">
        <v>121</v>
      </c>
      <c r="C846" s="270">
        <v>1208</v>
      </c>
      <c r="D846" s="1200" t="s">
        <v>336</v>
      </c>
      <c r="E846" s="150" t="s">
        <v>51</v>
      </c>
      <c r="F846" s="404" t="s">
        <v>7</v>
      </c>
      <c r="G846" s="1237"/>
      <c r="H846" s="829"/>
      <c r="I846" s="357"/>
      <c r="J846" s="357"/>
      <c r="K846" s="357"/>
      <c r="L846" s="357"/>
      <c r="M846" s="503"/>
      <c r="N846" s="830"/>
      <c r="O846" s="821"/>
      <c r="P846" s="517">
        <f>SUM(H846:$N846)</f>
        <v>0</v>
      </c>
      <c r="Q846" s="751">
        <f t="shared" si="120"/>
        <v>0</v>
      </c>
      <c r="R846" s="89"/>
      <c r="S846" s="204" t="str">
        <f t="shared" si="125"/>
        <v>NO</v>
      </c>
      <c r="T846" s="211">
        <f t="shared" si="126"/>
      </c>
      <c r="U846" s="756" t="str">
        <f t="shared" si="127"/>
        <v> </v>
      </c>
    </row>
    <row r="847" spans="2:21" ht="15.75" customHeight="1" hidden="1">
      <c r="B847" s="945" t="s">
        <v>121</v>
      </c>
      <c r="C847" s="270">
        <v>1243</v>
      </c>
      <c r="D847" s="1200" t="s">
        <v>344</v>
      </c>
      <c r="E847" s="150" t="s">
        <v>51</v>
      </c>
      <c r="F847" s="404" t="s">
        <v>7</v>
      </c>
      <c r="G847" s="1237"/>
      <c r="H847" s="829"/>
      <c r="I847" s="357"/>
      <c r="J847" s="357"/>
      <c r="K847" s="357"/>
      <c r="L847" s="357"/>
      <c r="M847" s="503"/>
      <c r="N847" s="830"/>
      <c r="O847" s="821"/>
      <c r="P847" s="517">
        <f>SUM(H847:$N847)</f>
        <v>0</v>
      </c>
      <c r="Q847" s="751">
        <f t="shared" si="120"/>
        <v>0</v>
      </c>
      <c r="R847" s="89"/>
      <c r="S847" s="204" t="str">
        <f t="shared" si="125"/>
        <v>NO</v>
      </c>
      <c r="T847" s="211">
        <f t="shared" si="126"/>
      </c>
      <c r="U847" s="756" t="str">
        <f t="shared" si="127"/>
        <v> </v>
      </c>
    </row>
    <row r="848" spans="2:23" ht="15.75" customHeight="1" hidden="1">
      <c r="B848" s="945"/>
      <c r="C848" s="270">
        <v>1394</v>
      </c>
      <c r="D848" s="1200" t="s">
        <v>401</v>
      </c>
      <c r="E848" s="150" t="s">
        <v>46</v>
      </c>
      <c r="F848" s="404" t="s">
        <v>7</v>
      </c>
      <c r="G848" s="1237"/>
      <c r="H848" s="829"/>
      <c r="I848" s="357"/>
      <c r="J848" s="357"/>
      <c r="K848" s="357"/>
      <c r="L848" s="357"/>
      <c r="M848" s="503"/>
      <c r="N848" s="830"/>
      <c r="O848" s="821"/>
      <c r="P848" s="517">
        <f>SUM(H848:$N848)</f>
        <v>0</v>
      </c>
      <c r="Q848" s="751">
        <f t="shared" si="120"/>
        <v>0</v>
      </c>
      <c r="R848" s="89"/>
      <c r="S848" s="204" t="str">
        <f>IF(P848&gt;270,"Yes","NO")</f>
        <v>NO</v>
      </c>
      <c r="T848" s="211">
        <f>IF(S848="yes","S","")</f>
      </c>
      <c r="U848" s="756" t="str">
        <f>IF(P848=0," ",IF(Q848&lt;&gt;30,"ERROR!"," "))</f>
        <v> </v>
      </c>
      <c r="W848" s="633" t="s">
        <v>252</v>
      </c>
    </row>
    <row r="849" spans="2:21" ht="15.75" customHeight="1" hidden="1">
      <c r="B849" s="945" t="s">
        <v>121</v>
      </c>
      <c r="C849" s="270">
        <v>1395</v>
      </c>
      <c r="D849" s="1200" t="s">
        <v>370</v>
      </c>
      <c r="E849" s="150" t="s">
        <v>46</v>
      </c>
      <c r="F849" s="404" t="s">
        <v>7</v>
      </c>
      <c r="G849" s="1237"/>
      <c r="H849" s="829"/>
      <c r="I849" s="357"/>
      <c r="J849" s="357"/>
      <c r="K849" s="357"/>
      <c r="L849" s="357"/>
      <c r="M849" s="503"/>
      <c r="N849" s="830"/>
      <c r="O849" s="821"/>
      <c r="P849" s="517">
        <f>SUM(H849:$N849)</f>
        <v>0</v>
      </c>
      <c r="Q849" s="751">
        <f aca="true" t="shared" si="128" ref="Q849:Q856">(H849/10)+(I849/10)+(J849/9)+(K849/8)+(L849/7)+(M849/6)+(N849/5)+O849</f>
        <v>0</v>
      </c>
      <c r="R849" s="89"/>
      <c r="S849" s="204" t="str">
        <f t="shared" si="125"/>
        <v>NO</v>
      </c>
      <c r="T849" s="211">
        <f t="shared" si="126"/>
      </c>
      <c r="U849" s="756" t="str">
        <f t="shared" si="127"/>
        <v> </v>
      </c>
    </row>
    <row r="850" spans="2:21" ht="15.75" customHeight="1" hidden="1">
      <c r="B850" s="945" t="s">
        <v>121</v>
      </c>
      <c r="C850" s="270">
        <v>1437</v>
      </c>
      <c r="D850" s="1200" t="s">
        <v>337</v>
      </c>
      <c r="E850" s="150" t="s">
        <v>51</v>
      </c>
      <c r="F850" s="404" t="s">
        <v>7</v>
      </c>
      <c r="G850" s="1237"/>
      <c r="H850" s="829"/>
      <c r="I850" s="357"/>
      <c r="J850" s="357"/>
      <c r="K850" s="357"/>
      <c r="L850" s="357"/>
      <c r="M850" s="503"/>
      <c r="N850" s="830"/>
      <c r="O850" s="821"/>
      <c r="P850" s="517">
        <f>SUM(H850:$N850)</f>
        <v>0</v>
      </c>
      <c r="Q850" s="751">
        <f t="shared" si="128"/>
        <v>0</v>
      </c>
      <c r="R850" s="89"/>
      <c r="S850" s="204" t="str">
        <f t="shared" si="125"/>
        <v>NO</v>
      </c>
      <c r="T850" s="211">
        <f t="shared" si="126"/>
      </c>
      <c r="U850" s="756" t="str">
        <f t="shared" si="127"/>
        <v> </v>
      </c>
    </row>
    <row r="851" spans="2:21" ht="15.75" customHeight="1" hidden="1">
      <c r="B851" s="945" t="s">
        <v>121</v>
      </c>
      <c r="C851" s="270">
        <v>1476</v>
      </c>
      <c r="D851" s="1238" t="s">
        <v>350</v>
      </c>
      <c r="E851" s="1238" t="s">
        <v>43</v>
      </c>
      <c r="F851" s="404" t="s">
        <v>7</v>
      </c>
      <c r="G851" s="1237"/>
      <c r="H851" s="829"/>
      <c r="I851" s="357"/>
      <c r="J851" s="357"/>
      <c r="K851" s="357"/>
      <c r="L851" s="357"/>
      <c r="M851" s="503"/>
      <c r="N851" s="830"/>
      <c r="O851" s="821"/>
      <c r="P851" s="517">
        <f>SUM(H851:$N851)</f>
        <v>0</v>
      </c>
      <c r="Q851" s="751">
        <f t="shared" si="128"/>
        <v>0</v>
      </c>
      <c r="R851" s="89"/>
      <c r="S851" s="204" t="str">
        <f>IF(P851&gt;270,"Yes","NO")</f>
        <v>NO</v>
      </c>
      <c r="T851" s="211">
        <f>IF(S851="yes","S","")</f>
      </c>
      <c r="U851" s="756" t="str">
        <f aca="true" t="shared" si="129" ref="U851:U856">IF(P851=0," ",IF(Q851&lt;&gt;30,"ERROR!"," "))</f>
        <v> </v>
      </c>
    </row>
    <row r="852" spans="2:21" ht="15.75" customHeight="1" hidden="1">
      <c r="B852" s="945"/>
      <c r="C852" s="270">
        <v>2036</v>
      </c>
      <c r="D852" s="1238" t="s">
        <v>333</v>
      </c>
      <c r="E852" s="1238" t="s">
        <v>51</v>
      </c>
      <c r="F852" s="404" t="s">
        <v>7</v>
      </c>
      <c r="G852" s="1237"/>
      <c r="H852" s="829"/>
      <c r="I852" s="357"/>
      <c r="J852" s="357"/>
      <c r="K852" s="357"/>
      <c r="L852" s="357"/>
      <c r="M852" s="503"/>
      <c r="N852" s="830"/>
      <c r="O852" s="821"/>
      <c r="P852" s="517">
        <f>SUM(H852:$N852)</f>
        <v>0</v>
      </c>
      <c r="Q852" s="751">
        <f t="shared" si="128"/>
        <v>0</v>
      </c>
      <c r="R852" s="89"/>
      <c r="S852" s="204" t="str">
        <f>IF(P852&gt;270,"Yes","NO")</f>
        <v>NO</v>
      </c>
      <c r="T852" s="211">
        <f>IF(S852="yes","S","")</f>
      </c>
      <c r="U852" s="756" t="str">
        <f t="shared" si="129"/>
        <v> </v>
      </c>
    </row>
    <row r="853" spans="2:21" ht="15.75" customHeight="1" hidden="1">
      <c r="B853" s="945"/>
      <c r="C853" s="270">
        <v>2490</v>
      </c>
      <c r="D853" s="439" t="s">
        <v>343</v>
      </c>
      <c r="E853" s="1238" t="s">
        <v>51</v>
      </c>
      <c r="F853" s="404" t="s">
        <v>7</v>
      </c>
      <c r="G853" s="1237"/>
      <c r="H853" s="829"/>
      <c r="I853" s="357"/>
      <c r="J853" s="357"/>
      <c r="K853" s="357"/>
      <c r="L853" s="357"/>
      <c r="M853" s="503"/>
      <c r="N853" s="830"/>
      <c r="O853" s="821"/>
      <c r="P853" s="517">
        <f>SUM(H853:$N853)</f>
        <v>0</v>
      </c>
      <c r="Q853" s="751">
        <f t="shared" si="128"/>
        <v>0</v>
      </c>
      <c r="R853" s="89"/>
      <c r="S853" s="204" t="str">
        <f>IF(P853&gt;270,"Yes","NO")</f>
        <v>NO</v>
      </c>
      <c r="T853" s="139">
        <f>IF(S853="yes","S","")</f>
      </c>
      <c r="U853" s="756" t="str">
        <f t="shared" si="129"/>
        <v> </v>
      </c>
    </row>
    <row r="854" spans="2:21" ht="15.75" customHeight="1" hidden="1">
      <c r="B854" s="945" t="s">
        <v>121</v>
      </c>
      <c r="C854" s="270">
        <v>6045</v>
      </c>
      <c r="D854" s="439" t="s">
        <v>317</v>
      </c>
      <c r="E854" s="1238" t="s">
        <v>56</v>
      </c>
      <c r="F854" s="404" t="s">
        <v>7</v>
      </c>
      <c r="G854" s="1237"/>
      <c r="H854" s="829"/>
      <c r="I854" s="357"/>
      <c r="J854" s="357"/>
      <c r="K854" s="357"/>
      <c r="L854" s="357"/>
      <c r="M854" s="503"/>
      <c r="N854" s="830"/>
      <c r="O854" s="821"/>
      <c r="P854" s="517">
        <f>SUM(H854:$N854)</f>
        <v>0</v>
      </c>
      <c r="Q854" s="751">
        <f t="shared" si="128"/>
        <v>0</v>
      </c>
      <c r="R854" s="89"/>
      <c r="S854" s="204" t="str">
        <f t="shared" si="118"/>
        <v>NO</v>
      </c>
      <c r="T854" s="139">
        <f t="shared" si="119"/>
      </c>
      <c r="U854" s="756" t="str">
        <f t="shared" si="129"/>
        <v> </v>
      </c>
    </row>
    <row r="855" spans="2:21" ht="15.75" customHeight="1" hidden="1">
      <c r="B855" s="945" t="s">
        <v>121</v>
      </c>
      <c r="C855" s="270">
        <v>1839</v>
      </c>
      <c r="D855" s="728" t="s">
        <v>375</v>
      </c>
      <c r="E855" s="1203" t="s">
        <v>46</v>
      </c>
      <c r="F855" s="404" t="s">
        <v>7</v>
      </c>
      <c r="G855" s="1237"/>
      <c r="H855" s="829"/>
      <c r="I855" s="357"/>
      <c r="J855" s="357"/>
      <c r="K855" s="357"/>
      <c r="L855" s="357"/>
      <c r="M855" s="503"/>
      <c r="N855" s="830"/>
      <c r="O855" s="821"/>
      <c r="P855" s="517">
        <f>SUM(H855:$N855)</f>
        <v>0</v>
      </c>
      <c r="Q855" s="751">
        <f t="shared" si="128"/>
        <v>0</v>
      </c>
      <c r="R855" s="89"/>
      <c r="S855" s="204" t="str">
        <f t="shared" si="118"/>
        <v>NO</v>
      </c>
      <c r="T855" s="139">
        <f t="shared" si="119"/>
      </c>
      <c r="U855" s="756" t="str">
        <f t="shared" si="129"/>
        <v> </v>
      </c>
    </row>
    <row r="856" spans="2:21" ht="15.75" customHeight="1" hidden="1" thickBot="1">
      <c r="B856" s="945" t="s">
        <v>121</v>
      </c>
      <c r="C856" s="270">
        <v>1814</v>
      </c>
      <c r="D856" s="439" t="s">
        <v>339</v>
      </c>
      <c r="E856" s="1238" t="s">
        <v>51</v>
      </c>
      <c r="F856" s="404" t="s">
        <v>7</v>
      </c>
      <c r="G856" s="76"/>
      <c r="H856" s="621"/>
      <c r="I856" s="622"/>
      <c r="J856" s="622"/>
      <c r="K856" s="622"/>
      <c r="L856" s="622"/>
      <c r="M856" s="623"/>
      <c r="N856" s="831"/>
      <c r="O856" s="821"/>
      <c r="P856" s="517">
        <f>SUM(H856:$N856)</f>
        <v>0</v>
      </c>
      <c r="Q856" s="751">
        <f t="shared" si="128"/>
        <v>0</v>
      </c>
      <c r="R856" s="89"/>
      <c r="S856" s="59" t="str">
        <f>IF(P856&gt;284,"Yes","NO")</f>
        <v>NO</v>
      </c>
      <c r="T856" s="140">
        <f>IF(S856="yes","S","")</f>
      </c>
      <c r="U856" s="757" t="str">
        <f t="shared" si="129"/>
        <v> </v>
      </c>
    </row>
    <row r="857" spans="3:17" ht="25.5" customHeight="1" thickBot="1">
      <c r="C857" s="274">
        <f>COUNT(C713:C856)</f>
        <v>140</v>
      </c>
      <c r="D857" s="1392" t="s">
        <v>24</v>
      </c>
      <c r="E857" s="1393"/>
      <c r="F857" s="1388" t="s">
        <v>26</v>
      </c>
      <c r="G857" s="1389"/>
      <c r="H857" s="1391"/>
      <c r="I857" s="1391"/>
      <c r="J857" s="1391"/>
      <c r="K857" s="1391"/>
      <c r="L857" s="1391"/>
      <c r="M857" s="1391"/>
      <c r="N857" s="1391"/>
      <c r="O857" s="1389"/>
      <c r="P857" s="1389"/>
      <c r="Q857" s="1390"/>
    </row>
    <row r="858" spans="4:17" ht="13.5" customHeight="1" thickBot="1">
      <c r="D858" s="53"/>
      <c r="E858" s="53"/>
      <c r="F858" s="408"/>
      <c r="G858" s="53"/>
      <c r="H858" s="358"/>
      <c r="I858" s="358"/>
      <c r="J858" s="358"/>
      <c r="K858" s="358"/>
      <c r="L858" s="358"/>
      <c r="M858" s="504"/>
      <c r="N858" s="505"/>
      <c r="O858" s="504"/>
      <c r="P858" s="359"/>
      <c r="Q858" s="693"/>
    </row>
    <row r="859" spans="3:6" ht="15.75" customHeight="1">
      <c r="C859" s="553">
        <f>C857+C703+C568+C445+C312+C292+C268+C135</f>
        <v>777</v>
      </c>
      <c r="D859" s="1415" t="s">
        <v>133</v>
      </c>
      <c r="E859" s="1416"/>
      <c r="F859" s="1417"/>
    </row>
    <row r="860" spans="3:6" ht="15.75" customHeight="1">
      <c r="C860" s="554">
        <f>PPC!C476</f>
        <v>338</v>
      </c>
      <c r="D860" s="1418" t="s">
        <v>135</v>
      </c>
      <c r="E860" s="1419"/>
      <c r="F860" s="1420"/>
    </row>
    <row r="861" spans="3:6" ht="15.75">
      <c r="C861" s="555">
        <f>SUM(C859:C860)</f>
        <v>1115</v>
      </c>
      <c r="D861" s="1418"/>
      <c r="E861" s="1419"/>
      <c r="F861" s="1420"/>
    </row>
    <row r="862" spans="3:6" ht="15.75" customHeight="1">
      <c r="C862" s="344">
        <v>124</v>
      </c>
      <c r="D862" s="1418" t="s">
        <v>134</v>
      </c>
      <c r="E862" s="1419"/>
      <c r="F862" s="1420"/>
    </row>
    <row r="863" spans="3:6" ht="16.5" thickBot="1">
      <c r="C863" s="556">
        <f>(C861/C862)</f>
        <v>8.991935483870968</v>
      </c>
      <c r="D863" s="1412" t="s">
        <v>138</v>
      </c>
      <c r="E863" s="1413"/>
      <c r="F863" s="1414"/>
    </row>
    <row r="864" spans="3:6" ht="15.75" customHeight="1" thickBot="1">
      <c r="C864" s="1421"/>
      <c r="D864" s="1422"/>
      <c r="E864" s="1422"/>
      <c r="F864" s="1423"/>
    </row>
    <row r="865" spans="3:6" ht="15.75" customHeight="1">
      <c r="C865" s="334">
        <f>PRE_NATS_SHOOT!C189</f>
        <v>146</v>
      </c>
      <c r="D865" s="1415" t="s">
        <v>243</v>
      </c>
      <c r="E865" s="1416"/>
      <c r="F865" s="1417"/>
    </row>
    <row r="866" spans="3:6" ht="15.75" customHeight="1" thickBot="1">
      <c r="C866" s="557">
        <f>PRE_NATS_SHOOT!C190</f>
        <v>27</v>
      </c>
      <c r="D866" s="1412" t="s">
        <v>244</v>
      </c>
      <c r="E866" s="1413"/>
      <c r="F866" s="1414"/>
    </row>
  </sheetData>
  <sheetProtection/>
  <mergeCells count="53">
    <mergeCell ref="D575:P575"/>
    <mergeCell ref="B571:T571"/>
    <mergeCell ref="C449:P449"/>
    <mergeCell ref="B447:S447"/>
    <mergeCell ref="D451:M451"/>
    <mergeCell ref="D568:E568"/>
    <mergeCell ref="F568:Q568"/>
    <mergeCell ref="P453:Q457"/>
    <mergeCell ref="D866:F866"/>
    <mergeCell ref="D865:F865"/>
    <mergeCell ref="D862:F862"/>
    <mergeCell ref="D861:F861"/>
    <mergeCell ref="D860:F860"/>
    <mergeCell ref="D859:F859"/>
    <mergeCell ref="D863:F863"/>
    <mergeCell ref="C864:F864"/>
    <mergeCell ref="S8:T18"/>
    <mergeCell ref="D135:E135"/>
    <mergeCell ref="F135:Q135"/>
    <mergeCell ref="D141:P141"/>
    <mergeCell ref="F445:Q445"/>
    <mergeCell ref="S143:T153"/>
    <mergeCell ref="B270:T270"/>
    <mergeCell ref="C272:T272"/>
    <mergeCell ref="B315:S315"/>
    <mergeCell ref="D294:M294"/>
    <mergeCell ref="F857:Q857"/>
    <mergeCell ref="D857:E857"/>
    <mergeCell ref="C573:T573"/>
    <mergeCell ref="C708:T708"/>
    <mergeCell ref="S712:T719"/>
    <mergeCell ref="C706:T706"/>
    <mergeCell ref="D703:E703"/>
    <mergeCell ref="F703:Q703"/>
    <mergeCell ref="D710:P710"/>
    <mergeCell ref="D274:P274"/>
    <mergeCell ref="D445:E445"/>
    <mergeCell ref="D268:E268"/>
    <mergeCell ref="P321:Q325"/>
    <mergeCell ref="D312:E312"/>
    <mergeCell ref="F268:Q268"/>
    <mergeCell ref="D292:E292"/>
    <mergeCell ref="F292:Q292"/>
    <mergeCell ref="B2:T2"/>
    <mergeCell ref="B137:T137"/>
    <mergeCell ref="S276:T281"/>
    <mergeCell ref="D319:M319"/>
    <mergeCell ref="P296:Q300"/>
    <mergeCell ref="D317:Q317"/>
    <mergeCell ref="C4:T4"/>
    <mergeCell ref="C139:T139"/>
    <mergeCell ref="F312:Q312"/>
    <mergeCell ref="D6:P6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8"/>
  <sheetViews>
    <sheetView zoomScale="80" zoomScaleNormal="80" zoomScalePageLayoutView="0" workbookViewId="0" topLeftCell="B371">
      <selection activeCell="N386" sqref="N386"/>
    </sheetView>
  </sheetViews>
  <sheetFormatPr defaultColWidth="8.8515625" defaultRowHeight="15"/>
  <cols>
    <col min="1" max="1" width="2.28125" style="633" customWidth="1"/>
    <col min="2" max="2" width="6.7109375" style="255" customWidth="1"/>
    <col min="3" max="3" width="7.7109375" style="961" customWidth="1"/>
    <col min="4" max="4" width="30.140625" style="155" customWidth="1"/>
    <col min="5" max="5" width="10.421875" style="441" customWidth="1"/>
    <col min="6" max="6" width="8.421875" style="386" customWidth="1"/>
    <col min="7" max="7" width="9.7109375" style="7" customWidth="1"/>
    <col min="8" max="10" width="6.421875" style="633" customWidth="1"/>
    <col min="11" max="11" width="6.8515625" style="633" customWidth="1"/>
    <col min="12" max="12" width="6.421875" style="633" customWidth="1"/>
    <col min="13" max="13" width="6.7109375" style="633" customWidth="1"/>
    <col min="14" max="14" width="9.28125" style="95" customWidth="1"/>
    <col min="15" max="15" width="8.8515625" style="633" customWidth="1"/>
    <col min="16" max="16" width="9.8515625" style="633" customWidth="1"/>
    <col min="17" max="17" width="9.7109375" style="633" customWidth="1"/>
    <col min="18" max="18" width="12.00390625" style="633" customWidth="1"/>
    <col min="19" max="19" width="12.421875" style="633" customWidth="1"/>
    <col min="20" max="20" width="12.8515625" style="633" customWidth="1"/>
    <col min="21" max="21" width="3.28125" style="633" customWidth="1"/>
    <col min="22" max="16384" width="8.8515625" style="633" customWidth="1"/>
  </cols>
  <sheetData>
    <row r="1" ht="16.5" thickBot="1"/>
    <row r="2" spans="2:19" s="473" customFormat="1" ht="29.25" customHeight="1" thickBot="1">
      <c r="B2" s="1333" t="s">
        <v>305</v>
      </c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5"/>
    </row>
    <row r="3" spans="4:17" ht="16.5" thickBot="1">
      <c r="D3" s="433"/>
      <c r="G3" s="433"/>
      <c r="H3" s="100"/>
      <c r="I3" s="100"/>
      <c r="J3" s="100"/>
      <c r="K3" s="100"/>
      <c r="L3" s="100"/>
      <c r="M3" s="100"/>
      <c r="N3" s="100"/>
      <c r="O3" s="100"/>
      <c r="P3" s="433"/>
      <c r="Q3" s="32"/>
    </row>
    <row r="4" spans="3:18" s="473" customFormat="1" ht="27.75" customHeight="1" thickBot="1">
      <c r="C4" s="1366" t="s">
        <v>304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8"/>
    </row>
    <row r="5" ht="16.5" customHeight="1" thickBot="1"/>
    <row r="6" spans="4:14" ht="31.5" customHeight="1" thickBot="1">
      <c r="D6" s="1304" t="s">
        <v>14</v>
      </c>
      <c r="E6" s="1305"/>
      <c r="F6" s="1305"/>
      <c r="G6" s="1305"/>
      <c r="H6" s="1305"/>
      <c r="I6" s="1305"/>
      <c r="J6" s="1305"/>
      <c r="K6" s="1305"/>
      <c r="L6" s="1305"/>
      <c r="M6" s="1305"/>
      <c r="N6" s="1306"/>
    </row>
    <row r="7" spans="3:20" ht="35.25" customHeight="1" thickBot="1">
      <c r="C7" s="962" t="s">
        <v>1</v>
      </c>
      <c r="D7" s="1033" t="s">
        <v>0</v>
      </c>
      <c r="E7" s="442" t="s">
        <v>39</v>
      </c>
      <c r="F7" s="405" t="s">
        <v>57</v>
      </c>
      <c r="G7" s="362"/>
      <c r="H7" s="836" t="s">
        <v>19</v>
      </c>
      <c r="I7" s="1040">
        <v>10</v>
      </c>
      <c r="J7" s="1040">
        <v>9</v>
      </c>
      <c r="K7" s="1040">
        <v>8</v>
      </c>
      <c r="L7" s="1040">
        <v>7</v>
      </c>
      <c r="M7" s="220">
        <v>6</v>
      </c>
      <c r="N7" s="95">
        <v>5</v>
      </c>
      <c r="O7" s="135">
        <v>0</v>
      </c>
      <c r="P7" s="135" t="s">
        <v>3</v>
      </c>
      <c r="Q7" s="106" t="s">
        <v>28</v>
      </c>
      <c r="R7" s="160" t="s">
        <v>22</v>
      </c>
      <c r="S7" s="47" t="s">
        <v>23</v>
      </c>
      <c r="T7" s="664" t="s">
        <v>302</v>
      </c>
    </row>
    <row r="8" spans="2:20" ht="15.75">
      <c r="B8" s="945" t="s">
        <v>122</v>
      </c>
      <c r="C8" s="964">
        <v>6042</v>
      </c>
      <c r="D8" s="168" t="s">
        <v>311</v>
      </c>
      <c r="E8" s="446" t="s">
        <v>56</v>
      </c>
      <c r="F8" s="397" t="s">
        <v>8</v>
      </c>
      <c r="G8" s="185"/>
      <c r="H8" s="57">
        <v>200</v>
      </c>
      <c r="I8" s="58">
        <v>230</v>
      </c>
      <c r="J8" s="58">
        <v>108</v>
      </c>
      <c r="K8" s="58">
        <v>32</v>
      </c>
      <c r="L8" s="58">
        <v>7</v>
      </c>
      <c r="M8" s="58"/>
      <c r="N8" s="845"/>
      <c r="O8" s="848"/>
      <c r="P8" s="645">
        <f>SUM(H8:$N8)</f>
        <v>577</v>
      </c>
      <c r="Q8" s="735">
        <f>(H8/10)+(I8/10)+(J8/9)+(K8/8)+(L8/7)+(M8/6)+O8</f>
        <v>60</v>
      </c>
      <c r="R8" s="1324"/>
      <c r="S8" s="1325"/>
      <c r="T8" s="732" t="str">
        <f aca="true" t="shared" si="0" ref="T8:T35">IF(O8=0," ",IF(Q8&lt;&gt;60,"ERROR!"," "))</f>
        <v> </v>
      </c>
    </row>
    <row r="9" spans="2:20" ht="15.75">
      <c r="B9" s="945" t="s">
        <v>122</v>
      </c>
      <c r="C9" s="729">
        <v>6016</v>
      </c>
      <c r="D9" s="148" t="s">
        <v>272</v>
      </c>
      <c r="E9" s="444" t="s">
        <v>56</v>
      </c>
      <c r="F9" s="397" t="s">
        <v>8</v>
      </c>
      <c r="G9" s="185"/>
      <c r="H9" s="57">
        <v>210</v>
      </c>
      <c r="I9" s="58">
        <v>200</v>
      </c>
      <c r="J9" s="58">
        <v>126</v>
      </c>
      <c r="K9" s="58">
        <v>32</v>
      </c>
      <c r="L9" s="58">
        <v>7</v>
      </c>
      <c r="M9" s="58"/>
      <c r="N9" s="845"/>
      <c r="O9" s="848"/>
      <c r="P9" s="645">
        <f>SUM(H9:$N9)</f>
        <v>575</v>
      </c>
      <c r="Q9" s="735">
        <f>(H9/10)+(I9/10)+(J9/9)+(K9/8)+(L9/7)+(M9/6)+O9</f>
        <v>60</v>
      </c>
      <c r="R9" s="1324"/>
      <c r="S9" s="1325"/>
      <c r="T9" s="732" t="str">
        <f t="shared" si="0"/>
        <v> </v>
      </c>
    </row>
    <row r="10" spans="2:20" ht="16.5" thickBot="1">
      <c r="B10" s="945" t="s">
        <v>122</v>
      </c>
      <c r="C10" s="707">
        <v>6008</v>
      </c>
      <c r="D10" s="151" t="s">
        <v>248</v>
      </c>
      <c r="E10" s="445" t="s">
        <v>56</v>
      </c>
      <c r="F10" s="388" t="s">
        <v>8</v>
      </c>
      <c r="G10" s="1187"/>
      <c r="H10" s="64">
        <v>70</v>
      </c>
      <c r="I10" s="1">
        <v>280</v>
      </c>
      <c r="J10" s="1">
        <v>171</v>
      </c>
      <c r="K10" s="1">
        <v>48</v>
      </c>
      <c r="L10" s="1"/>
      <c r="M10" s="1"/>
      <c r="N10" s="850"/>
      <c r="O10" s="851"/>
      <c r="P10" s="839">
        <f>SUM(H10:$N10)</f>
        <v>569</v>
      </c>
      <c r="Q10" s="740">
        <f>(H10/10)+(I10/10)+(J10/9)+(K10/8)+(L10/7)+(M10/6)+O10</f>
        <v>60</v>
      </c>
      <c r="R10" s="1397"/>
      <c r="S10" s="1398"/>
      <c r="T10" s="732" t="str">
        <f t="shared" si="0"/>
        <v> </v>
      </c>
    </row>
    <row r="11" spans="2:20" ht="15.75">
      <c r="B11" s="945" t="s">
        <v>122</v>
      </c>
      <c r="C11" s="963">
        <v>1786</v>
      </c>
      <c r="D11" s="8" t="s">
        <v>73</v>
      </c>
      <c r="E11" s="443" t="s">
        <v>51</v>
      </c>
      <c r="F11" s="389" t="s">
        <v>4</v>
      </c>
      <c r="G11" s="184"/>
      <c r="H11" s="144">
        <v>140</v>
      </c>
      <c r="I11" s="56">
        <v>230</v>
      </c>
      <c r="J11" s="56">
        <v>153</v>
      </c>
      <c r="K11" s="56">
        <v>32</v>
      </c>
      <c r="L11" s="56">
        <v>14</v>
      </c>
      <c r="M11" s="56"/>
      <c r="N11" s="844"/>
      <c r="O11" s="847"/>
      <c r="P11" s="840">
        <f>SUM(H11:$N11)</f>
        <v>569</v>
      </c>
      <c r="Q11" s="854">
        <f>(H11/10)+(I11/10)+(J11/9)+(K11/8)+(L11/7)+(M11/6)+(N11/5)+O11</f>
        <v>60</v>
      </c>
      <c r="R11" s="22" t="str">
        <f aca="true" t="shared" si="1" ref="R11:R16">IF(P11&gt;589,"Yes","NO")</f>
        <v>NO</v>
      </c>
      <c r="S11" s="198">
        <f aca="true" t="shared" si="2" ref="S11:S16">IF(R11="yes","HM","")</f>
      </c>
      <c r="T11" s="732" t="str">
        <f t="shared" si="0"/>
        <v> </v>
      </c>
    </row>
    <row r="12" spans="2:20" ht="15.75">
      <c r="B12" s="945"/>
      <c r="C12" s="729">
        <v>6034</v>
      </c>
      <c r="D12" s="148" t="s">
        <v>278</v>
      </c>
      <c r="E12" s="444" t="s">
        <v>56</v>
      </c>
      <c r="F12" s="397" t="s">
        <v>4</v>
      </c>
      <c r="G12" s="185"/>
      <c r="H12" s="57">
        <v>160</v>
      </c>
      <c r="I12" s="58">
        <v>220</v>
      </c>
      <c r="J12" s="58">
        <v>126</v>
      </c>
      <c r="K12" s="58">
        <v>40</v>
      </c>
      <c r="L12" s="58">
        <v>21</v>
      </c>
      <c r="M12" s="58"/>
      <c r="N12" s="845"/>
      <c r="O12" s="848"/>
      <c r="P12" s="841">
        <f>SUM(H12:$N12)</f>
        <v>567</v>
      </c>
      <c r="Q12" s="751">
        <f>(H12/10)+(I12/10)+(J12/9)+(K12/8)+(L12/7)+(M12/6)+(N12/5)+O12</f>
        <v>60</v>
      </c>
      <c r="R12" s="74" t="str">
        <f t="shared" si="1"/>
        <v>NO</v>
      </c>
      <c r="S12" s="173">
        <f t="shared" si="2"/>
      </c>
      <c r="T12" s="732" t="str">
        <f t="shared" si="0"/>
        <v> </v>
      </c>
    </row>
    <row r="13" spans="2:20" ht="15.75">
      <c r="B13" s="945" t="s">
        <v>122</v>
      </c>
      <c r="C13" s="964">
        <v>1376</v>
      </c>
      <c r="D13" s="168" t="s">
        <v>76</v>
      </c>
      <c r="E13" s="446" t="s">
        <v>51</v>
      </c>
      <c r="F13" s="397" t="s">
        <v>4</v>
      </c>
      <c r="G13" s="185"/>
      <c r="H13" s="57">
        <v>110</v>
      </c>
      <c r="I13" s="58">
        <v>170</v>
      </c>
      <c r="J13" s="58">
        <v>216</v>
      </c>
      <c r="K13" s="58">
        <v>32</v>
      </c>
      <c r="L13" s="58">
        <v>14</v>
      </c>
      <c r="M13" s="58">
        <v>6</v>
      </c>
      <c r="N13" s="845"/>
      <c r="O13" s="848">
        <v>1</v>
      </c>
      <c r="P13" s="841">
        <f>SUM(H13:$N13)</f>
        <v>548</v>
      </c>
      <c r="Q13" s="751">
        <f aca="true" t="shared" si="3" ref="Q13:Q24">(H13/10)+(I13/10)+(J13/9)+(K13/8)+(L13/7)+(M13/6)+(N13/5)+O13</f>
        <v>60</v>
      </c>
      <c r="R13" s="74" t="str">
        <f t="shared" si="1"/>
        <v>NO</v>
      </c>
      <c r="S13" s="173">
        <f t="shared" si="2"/>
      </c>
      <c r="T13" s="732" t="str">
        <f t="shared" si="0"/>
        <v> </v>
      </c>
    </row>
    <row r="14" spans="2:20" ht="16.5" thickBot="1">
      <c r="B14" s="945" t="s">
        <v>122</v>
      </c>
      <c r="C14" s="707">
        <v>1467</v>
      </c>
      <c r="D14" s="151" t="s">
        <v>345</v>
      </c>
      <c r="E14" s="445" t="s">
        <v>50</v>
      </c>
      <c r="F14" s="388" t="s">
        <v>4</v>
      </c>
      <c r="G14" s="1260"/>
      <c r="H14" s="59">
        <v>110</v>
      </c>
      <c r="I14" s="60">
        <v>130</v>
      </c>
      <c r="J14" s="60">
        <v>189</v>
      </c>
      <c r="K14" s="60">
        <v>72</v>
      </c>
      <c r="L14" s="60">
        <v>35</v>
      </c>
      <c r="M14" s="60"/>
      <c r="N14" s="846"/>
      <c r="O14" s="849">
        <v>1</v>
      </c>
      <c r="P14" s="859">
        <f>SUM(H14:$N14)</f>
        <v>536</v>
      </c>
      <c r="Q14" s="751">
        <f t="shared" si="3"/>
        <v>60</v>
      </c>
      <c r="R14" s="74" t="str">
        <f t="shared" si="1"/>
        <v>NO</v>
      </c>
      <c r="S14" s="173">
        <f t="shared" si="2"/>
      </c>
      <c r="T14" s="732" t="str">
        <f t="shared" si="0"/>
        <v> </v>
      </c>
    </row>
    <row r="15" spans="2:20" ht="15.75" hidden="1">
      <c r="B15" s="945" t="s">
        <v>122</v>
      </c>
      <c r="C15" s="964">
        <v>516</v>
      </c>
      <c r="D15" s="168" t="s">
        <v>64</v>
      </c>
      <c r="E15" s="446" t="s">
        <v>51</v>
      </c>
      <c r="F15" s="390" t="s">
        <v>4</v>
      </c>
      <c r="G15" s="165"/>
      <c r="H15" s="68"/>
      <c r="I15" s="42"/>
      <c r="J15" s="42"/>
      <c r="K15" s="42"/>
      <c r="L15" s="42"/>
      <c r="M15" s="42"/>
      <c r="N15" s="852"/>
      <c r="O15" s="853"/>
      <c r="P15" s="842">
        <f>SUM(H15:$N15)</f>
        <v>0</v>
      </c>
      <c r="Q15" s="751">
        <f t="shared" si="3"/>
        <v>0</v>
      </c>
      <c r="R15" s="74" t="str">
        <f t="shared" si="1"/>
        <v>NO</v>
      </c>
      <c r="S15" s="173">
        <f t="shared" si="2"/>
      </c>
      <c r="T15" s="732" t="str">
        <f t="shared" si="0"/>
        <v> </v>
      </c>
    </row>
    <row r="16" spans="2:20" ht="16.5" hidden="1" thickBot="1">
      <c r="B16" s="945" t="s">
        <v>122</v>
      </c>
      <c r="C16" s="729">
        <v>6042</v>
      </c>
      <c r="D16" s="148" t="s">
        <v>311</v>
      </c>
      <c r="E16" s="444" t="s">
        <v>56</v>
      </c>
      <c r="F16" s="388" t="s">
        <v>4</v>
      </c>
      <c r="G16" s="1187"/>
      <c r="H16" s="59"/>
      <c r="I16" s="60"/>
      <c r="J16" s="60"/>
      <c r="K16" s="60"/>
      <c r="L16" s="60"/>
      <c r="M16" s="60"/>
      <c r="N16" s="846"/>
      <c r="O16" s="849"/>
      <c r="P16" s="119">
        <f>SUM(H16:$N16)</f>
        <v>0</v>
      </c>
      <c r="Q16" s="752">
        <f t="shared" si="3"/>
        <v>0</v>
      </c>
      <c r="R16" s="23" t="str">
        <f t="shared" si="1"/>
        <v>NO</v>
      </c>
      <c r="S16" s="210">
        <f t="shared" si="2"/>
      </c>
      <c r="T16" s="732" t="str">
        <f t="shared" si="0"/>
        <v> </v>
      </c>
    </row>
    <row r="17" spans="2:20" ht="15.75">
      <c r="B17" s="945" t="s">
        <v>122</v>
      </c>
      <c r="C17" s="963">
        <v>6038</v>
      </c>
      <c r="D17" s="8" t="s">
        <v>313</v>
      </c>
      <c r="E17" s="443" t="s">
        <v>56</v>
      </c>
      <c r="F17" s="389" t="s">
        <v>5</v>
      </c>
      <c r="G17" s="184"/>
      <c r="H17" s="68">
        <v>190</v>
      </c>
      <c r="I17" s="42">
        <v>160</v>
      </c>
      <c r="J17" s="42">
        <v>171</v>
      </c>
      <c r="K17" s="42">
        <v>40</v>
      </c>
      <c r="L17" s="42">
        <v>0</v>
      </c>
      <c r="M17" s="42">
        <v>6</v>
      </c>
      <c r="N17" s="852"/>
      <c r="O17" s="853">
        <v>0</v>
      </c>
      <c r="P17" s="842">
        <f>SUM(H17:$N17)</f>
        <v>567</v>
      </c>
      <c r="Q17" s="855">
        <f t="shared" si="3"/>
        <v>60</v>
      </c>
      <c r="R17" s="22" t="str">
        <f aca="true" t="shared" si="4" ref="R17:R24">IF(P17&gt;575,"Yes","NO")</f>
        <v>NO</v>
      </c>
      <c r="S17" s="198">
        <f aca="true" t="shared" si="5" ref="S17:S24">IF(R17="yes","M","")</f>
      </c>
      <c r="T17" s="732" t="str">
        <f t="shared" si="0"/>
        <v> </v>
      </c>
    </row>
    <row r="18" spans="2:20" ht="15.75">
      <c r="B18" s="945" t="s">
        <v>122</v>
      </c>
      <c r="C18" s="729">
        <v>322</v>
      </c>
      <c r="D18" s="148" t="s">
        <v>69</v>
      </c>
      <c r="E18" s="444" t="s">
        <v>50</v>
      </c>
      <c r="F18" s="397" t="s">
        <v>5</v>
      </c>
      <c r="G18" s="185"/>
      <c r="H18" s="57">
        <v>160</v>
      </c>
      <c r="I18" s="58">
        <v>170</v>
      </c>
      <c r="J18" s="58">
        <v>198</v>
      </c>
      <c r="K18" s="58">
        <v>24</v>
      </c>
      <c r="L18" s="58">
        <v>14</v>
      </c>
      <c r="M18" s="58"/>
      <c r="N18" s="845"/>
      <c r="O18" s="848"/>
      <c r="P18" s="841">
        <f>SUM(H18:$N18)</f>
        <v>566</v>
      </c>
      <c r="Q18" s="751">
        <f t="shared" si="3"/>
        <v>60</v>
      </c>
      <c r="R18" s="74" t="str">
        <f t="shared" si="4"/>
        <v>NO</v>
      </c>
      <c r="S18" s="173">
        <f t="shared" si="5"/>
      </c>
      <c r="T18" s="732" t="str">
        <f t="shared" si="0"/>
        <v> </v>
      </c>
    </row>
    <row r="19" spans="2:20" ht="15.75">
      <c r="B19" s="945" t="s">
        <v>122</v>
      </c>
      <c r="C19" s="729">
        <v>6027</v>
      </c>
      <c r="D19" s="148" t="s">
        <v>78</v>
      </c>
      <c r="E19" s="444" t="s">
        <v>43</v>
      </c>
      <c r="F19" s="397" t="s">
        <v>5</v>
      </c>
      <c r="G19" s="185"/>
      <c r="H19" s="57">
        <v>140</v>
      </c>
      <c r="I19" s="58">
        <v>200</v>
      </c>
      <c r="J19" s="58">
        <v>171</v>
      </c>
      <c r="K19" s="58">
        <v>48</v>
      </c>
      <c r="L19" s="58">
        <v>7</v>
      </c>
      <c r="M19" s="58"/>
      <c r="N19" s="845"/>
      <c r="O19" s="848">
        <v>0</v>
      </c>
      <c r="P19" s="841">
        <f>SUM(H19:$N19)</f>
        <v>566</v>
      </c>
      <c r="Q19" s="751">
        <f t="shared" si="3"/>
        <v>60</v>
      </c>
      <c r="R19" s="74" t="str">
        <f t="shared" si="4"/>
        <v>NO</v>
      </c>
      <c r="S19" s="173">
        <f t="shared" si="5"/>
      </c>
      <c r="T19" s="732" t="str">
        <f t="shared" si="0"/>
        <v> </v>
      </c>
    </row>
    <row r="20" spans="2:20" ht="15.75">
      <c r="B20" s="945" t="s">
        <v>122</v>
      </c>
      <c r="C20" s="729">
        <v>786</v>
      </c>
      <c r="D20" s="148" t="s">
        <v>75</v>
      </c>
      <c r="E20" s="444" t="s">
        <v>50</v>
      </c>
      <c r="F20" s="397" t="s">
        <v>5</v>
      </c>
      <c r="G20" s="185"/>
      <c r="H20" s="57">
        <v>80</v>
      </c>
      <c r="I20" s="58">
        <v>210</v>
      </c>
      <c r="J20" s="58">
        <v>234</v>
      </c>
      <c r="K20" s="58">
        <v>40</v>
      </c>
      <c r="L20" s="58"/>
      <c r="M20" s="58"/>
      <c r="N20" s="845"/>
      <c r="O20" s="848"/>
      <c r="P20" s="841">
        <f>SUM(H20:$N20)</f>
        <v>564</v>
      </c>
      <c r="Q20" s="751">
        <f>(H20/10)+(I20/10)+(J20/9)+(K20/8)+(L20/7)+(M20/6)+(N20/5)+O20</f>
        <v>60</v>
      </c>
      <c r="R20" s="74" t="str">
        <f>IF(P20&gt;575,"Yes","NO")</f>
        <v>NO</v>
      </c>
      <c r="S20" s="173">
        <f>IF(R20="yes","M","")</f>
      </c>
      <c r="T20" s="732" t="str">
        <f t="shared" si="0"/>
        <v> </v>
      </c>
    </row>
    <row r="21" spans="2:20" ht="15.75">
      <c r="B21" s="945"/>
      <c r="C21" s="729">
        <v>6032</v>
      </c>
      <c r="D21" s="148" t="s">
        <v>250</v>
      </c>
      <c r="E21" s="444" t="s">
        <v>56</v>
      </c>
      <c r="F21" s="397" t="s">
        <v>5</v>
      </c>
      <c r="G21" s="185"/>
      <c r="H21" s="57">
        <v>110</v>
      </c>
      <c r="I21" s="58">
        <v>130</v>
      </c>
      <c r="J21" s="58">
        <v>234</v>
      </c>
      <c r="K21" s="58">
        <v>64</v>
      </c>
      <c r="L21" s="58">
        <v>7</v>
      </c>
      <c r="M21" s="58">
        <v>0</v>
      </c>
      <c r="N21" s="845">
        <v>5</v>
      </c>
      <c r="O21" s="848">
        <v>0</v>
      </c>
      <c r="P21" s="841">
        <f>SUM(H21:$N21)</f>
        <v>550</v>
      </c>
      <c r="Q21" s="751">
        <f>(H21/10)+(I21/10)+(J21/9)+(K21/8)+(L21/7)+(M21/6)+(N21/5)+O21</f>
        <v>60</v>
      </c>
      <c r="R21" s="74" t="str">
        <f>IF(P21&gt;575,"Yes","NO")</f>
        <v>NO</v>
      </c>
      <c r="S21" s="173">
        <f>IF(R21="yes","M","")</f>
      </c>
      <c r="T21" s="732" t="str">
        <f>IF(O21=0," ",IF(Q21&lt;&gt;60,"ERROR!"," "))</f>
        <v> </v>
      </c>
    </row>
    <row r="22" spans="2:20" ht="15.75">
      <c r="B22" s="945" t="s">
        <v>122</v>
      </c>
      <c r="C22" s="729">
        <v>6043</v>
      </c>
      <c r="D22" s="148" t="s">
        <v>315</v>
      </c>
      <c r="E22" s="444" t="s">
        <v>56</v>
      </c>
      <c r="F22" s="397" t="s">
        <v>5</v>
      </c>
      <c r="G22" s="185"/>
      <c r="H22" s="57">
        <v>130</v>
      </c>
      <c r="I22" s="58">
        <v>210</v>
      </c>
      <c r="J22" s="58">
        <v>135</v>
      </c>
      <c r="K22" s="58">
        <v>16</v>
      </c>
      <c r="L22" s="58">
        <v>21</v>
      </c>
      <c r="M22" s="58">
        <v>30</v>
      </c>
      <c r="N22" s="845">
        <v>5</v>
      </c>
      <c r="O22" s="848"/>
      <c r="P22" s="841">
        <f>SUM(H22:$N22)</f>
        <v>547</v>
      </c>
      <c r="Q22" s="751">
        <f>(H22/10)+(I22/10)+(J22/9)+(K22/8)+(L22/7)+(M22/6)+(N22/5)+O22</f>
        <v>60</v>
      </c>
      <c r="R22" s="74" t="str">
        <f>IF(P22&gt;575,"Yes","NO")</f>
        <v>NO</v>
      </c>
      <c r="S22" s="173">
        <f>IF(R22="yes","M","")</f>
      </c>
      <c r="T22" s="732" t="str">
        <f t="shared" si="0"/>
        <v> </v>
      </c>
    </row>
    <row r="23" spans="2:20" ht="15.75">
      <c r="B23" s="945" t="s">
        <v>122</v>
      </c>
      <c r="C23" s="729">
        <v>1475</v>
      </c>
      <c r="D23" s="148" t="s">
        <v>403</v>
      </c>
      <c r="E23" s="444" t="s">
        <v>50</v>
      </c>
      <c r="F23" s="397" t="s">
        <v>5</v>
      </c>
      <c r="G23" s="185"/>
      <c r="H23" s="57">
        <v>160</v>
      </c>
      <c r="I23" s="58">
        <v>110</v>
      </c>
      <c r="J23" s="58">
        <v>171</v>
      </c>
      <c r="K23" s="58">
        <v>64</v>
      </c>
      <c r="L23" s="58">
        <v>35</v>
      </c>
      <c r="M23" s="58">
        <v>6</v>
      </c>
      <c r="N23" s="845"/>
      <c r="O23" s="848">
        <v>0</v>
      </c>
      <c r="P23" s="841">
        <f>SUM(H23:$N23)</f>
        <v>546</v>
      </c>
      <c r="Q23" s="751">
        <f>(H23/10)+(I23/10)+(J23/9)+(K23/8)+(L23/7)+(M23/6)+(N23/5)+O23</f>
        <v>60</v>
      </c>
      <c r="R23" s="74" t="str">
        <f>IF(P23&gt;575,"Yes","NO")</f>
        <v>NO</v>
      </c>
      <c r="S23" s="173">
        <f>IF(R23="yes","M","")</f>
      </c>
      <c r="T23" s="732" t="str">
        <f t="shared" si="0"/>
        <v> </v>
      </c>
    </row>
    <row r="24" spans="2:20" ht="15.75">
      <c r="B24" s="945" t="s">
        <v>122</v>
      </c>
      <c r="C24" s="731">
        <v>1383</v>
      </c>
      <c r="D24" s="85" t="s">
        <v>89</v>
      </c>
      <c r="E24" s="453" t="s">
        <v>51</v>
      </c>
      <c r="F24" s="396" t="s">
        <v>5</v>
      </c>
      <c r="G24" s="1262"/>
      <c r="H24" s="57">
        <v>50</v>
      </c>
      <c r="I24" s="58">
        <v>200</v>
      </c>
      <c r="J24" s="58">
        <v>171</v>
      </c>
      <c r="K24" s="58">
        <v>64</v>
      </c>
      <c r="L24" s="58">
        <v>28</v>
      </c>
      <c r="M24" s="58">
        <v>6</v>
      </c>
      <c r="N24" s="845"/>
      <c r="O24" s="848">
        <v>3</v>
      </c>
      <c r="P24" s="843">
        <f>SUM(H24:$N24)</f>
        <v>519</v>
      </c>
      <c r="Q24" s="752">
        <f t="shared" si="3"/>
        <v>60</v>
      </c>
      <c r="R24" s="23" t="str">
        <f t="shared" si="4"/>
        <v>NO</v>
      </c>
      <c r="S24" s="210">
        <f t="shared" si="5"/>
      </c>
      <c r="T24" s="732" t="str">
        <f t="shared" si="0"/>
        <v> </v>
      </c>
    </row>
    <row r="25" spans="2:20" ht="15.75" customHeight="1" thickBot="1">
      <c r="B25" s="945" t="s">
        <v>122</v>
      </c>
      <c r="C25" s="707">
        <v>6035</v>
      </c>
      <c r="D25" s="166" t="s">
        <v>314</v>
      </c>
      <c r="E25" s="838" t="s">
        <v>56</v>
      </c>
      <c r="F25" s="388" t="s">
        <v>5</v>
      </c>
      <c r="G25" s="1260"/>
      <c r="H25" s="64">
        <v>40</v>
      </c>
      <c r="I25" s="1">
        <v>80</v>
      </c>
      <c r="J25" s="1">
        <v>270</v>
      </c>
      <c r="K25" s="1">
        <v>80</v>
      </c>
      <c r="L25" s="1">
        <v>21</v>
      </c>
      <c r="M25" s="1">
        <v>18</v>
      </c>
      <c r="N25" s="850"/>
      <c r="O25" s="1600">
        <v>2</v>
      </c>
      <c r="P25" s="119">
        <f>SUM(H25:$N25)</f>
        <v>509</v>
      </c>
      <c r="Q25" s="736">
        <f>(H25/10)+(I25/10)+(J25/9)+(K25/8)+(L25/7)+(M25/6)+(N25/5)+O25</f>
        <v>60</v>
      </c>
      <c r="R25" s="24" t="str">
        <f>IF(P25&gt;575,"Yes","NO")</f>
        <v>NO</v>
      </c>
      <c r="S25" s="209">
        <f>IF(R25="yes","M","")</f>
      </c>
      <c r="T25" s="732" t="str">
        <f t="shared" si="0"/>
        <v> </v>
      </c>
    </row>
    <row r="26" spans="3:20" ht="15.75" customHeight="1">
      <c r="C26" s="965">
        <v>1128</v>
      </c>
      <c r="D26" s="1182" t="s">
        <v>310</v>
      </c>
      <c r="E26" s="106" t="s">
        <v>43</v>
      </c>
      <c r="F26" s="398" t="s">
        <v>6</v>
      </c>
      <c r="G26" s="1181"/>
      <c r="H26" s="250">
        <v>130</v>
      </c>
      <c r="I26" s="3">
        <v>200</v>
      </c>
      <c r="J26" s="3">
        <v>207</v>
      </c>
      <c r="K26" s="3">
        <v>24</v>
      </c>
      <c r="L26" s="3">
        <v>7</v>
      </c>
      <c r="M26" s="3"/>
      <c r="N26" s="857"/>
      <c r="O26" s="837"/>
      <c r="P26" s="101">
        <f>SUM(H26:$N26)</f>
        <v>568</v>
      </c>
      <c r="Q26" s="750">
        <f>(H26/10)+(I26/10)+(J26/9)+(K26/8)+(L26/7)+(M26/6)+(N26/5)+O26</f>
        <v>60</v>
      </c>
      <c r="R26" s="1550" t="str">
        <f>IF(P26&gt;551,"Yes","NO")</f>
        <v>Yes</v>
      </c>
      <c r="S26" s="1549" t="str">
        <f>IF(R26="yes","G","")</f>
        <v>G</v>
      </c>
      <c r="T26" s="732" t="str">
        <f t="shared" si="0"/>
        <v> </v>
      </c>
    </row>
    <row r="27" spans="2:20" ht="15.75" customHeight="1">
      <c r="B27" s="945" t="s">
        <v>122</v>
      </c>
      <c r="C27" s="729">
        <v>6040</v>
      </c>
      <c r="D27" s="148" t="s">
        <v>312</v>
      </c>
      <c r="E27" s="444" t="s">
        <v>56</v>
      </c>
      <c r="F27" s="397" t="s">
        <v>6</v>
      </c>
      <c r="G27" s="185"/>
      <c r="H27" s="57">
        <v>40</v>
      </c>
      <c r="I27" s="58">
        <v>150</v>
      </c>
      <c r="J27" s="58">
        <v>171</v>
      </c>
      <c r="K27" s="58">
        <v>144</v>
      </c>
      <c r="L27" s="58">
        <v>21</v>
      </c>
      <c r="M27" s="58">
        <v>6</v>
      </c>
      <c r="N27" s="845"/>
      <c r="O27" s="848"/>
      <c r="P27" s="841">
        <f>SUM(H27:$N27)</f>
        <v>532</v>
      </c>
      <c r="Q27" s="751">
        <f>(H27/10)+(I27/10)+(J27/9)+(K27/8)+(L27/7)+(M27/6)+(N27/5)+O27</f>
        <v>60</v>
      </c>
      <c r="R27" s="23" t="str">
        <f>IF(P27&gt;551,"Yes","NO")</f>
        <v>NO</v>
      </c>
      <c r="S27" s="139">
        <f>IF(R27="yes","G","")</f>
      </c>
      <c r="T27" s="732" t="str">
        <f t="shared" si="0"/>
        <v> </v>
      </c>
    </row>
    <row r="28" spans="2:20" ht="15.75" customHeight="1" thickBot="1">
      <c r="B28" s="945" t="s">
        <v>122</v>
      </c>
      <c r="C28" s="707">
        <v>13</v>
      </c>
      <c r="D28" s="151" t="s">
        <v>66</v>
      </c>
      <c r="E28" s="445" t="s">
        <v>43</v>
      </c>
      <c r="F28" s="388" t="s">
        <v>6</v>
      </c>
      <c r="G28" s="1260"/>
      <c r="H28" s="59">
        <v>90</v>
      </c>
      <c r="I28" s="60">
        <v>160</v>
      </c>
      <c r="J28" s="60">
        <v>216</v>
      </c>
      <c r="K28" s="60">
        <v>48</v>
      </c>
      <c r="L28" s="60">
        <v>7</v>
      </c>
      <c r="M28" s="60"/>
      <c r="N28" s="846">
        <v>5</v>
      </c>
      <c r="O28" s="849">
        <v>3</v>
      </c>
      <c r="P28" s="119">
        <f>SUM(H28:$N28)</f>
        <v>526</v>
      </c>
      <c r="Q28" s="736">
        <f>(H28/10)+(I28/10)+(J28/9)+(K28/8)+(L28/7)+(M28/6)+(N28/5)+O28</f>
        <v>60</v>
      </c>
      <c r="R28" s="59" t="str">
        <f>IF(P28&gt;551,"Yes","NO")</f>
        <v>NO</v>
      </c>
      <c r="S28" s="140">
        <f>IF(R28="yes","G","")</f>
      </c>
      <c r="T28" s="732" t="str">
        <f t="shared" si="0"/>
        <v> </v>
      </c>
    </row>
    <row r="29" spans="2:20" ht="15.75" customHeight="1">
      <c r="B29" s="945" t="s">
        <v>122</v>
      </c>
      <c r="C29" s="964">
        <v>169</v>
      </c>
      <c r="D29" s="168" t="s">
        <v>171</v>
      </c>
      <c r="E29" s="446" t="s">
        <v>43</v>
      </c>
      <c r="F29" s="390" t="s">
        <v>7</v>
      </c>
      <c r="G29" s="165"/>
      <c r="H29" s="68">
        <v>70</v>
      </c>
      <c r="I29" s="42">
        <v>220</v>
      </c>
      <c r="J29" s="42">
        <v>144</v>
      </c>
      <c r="K29" s="42">
        <v>80</v>
      </c>
      <c r="L29" s="42">
        <v>28</v>
      </c>
      <c r="M29" s="42"/>
      <c r="N29" s="852"/>
      <c r="O29" s="853">
        <v>1</v>
      </c>
      <c r="P29" s="842">
        <f>SUM(H29:$N29)</f>
        <v>542</v>
      </c>
      <c r="Q29" s="755">
        <f>(H29/10)+(I29/10)+(J29/9)+(K29/8)+(L29/7)+(M29/6)+(N29/5)+O29</f>
        <v>60</v>
      </c>
      <c r="R29" s="5" t="str">
        <f>IF(P29&gt;551,"Yes","NO")</f>
        <v>NO</v>
      </c>
      <c r="S29" s="597">
        <f>IF(R29="yes","S","")</f>
      </c>
      <c r="T29" s="732" t="str">
        <f t="shared" si="0"/>
        <v> </v>
      </c>
    </row>
    <row r="30" spans="2:20" ht="15.75" customHeight="1">
      <c r="B30" s="945" t="s">
        <v>122</v>
      </c>
      <c r="C30" s="964">
        <v>6044</v>
      </c>
      <c r="D30" s="168" t="s">
        <v>316</v>
      </c>
      <c r="E30" s="446" t="s">
        <v>56</v>
      </c>
      <c r="F30" s="397" t="s">
        <v>7</v>
      </c>
      <c r="G30" s="185"/>
      <c r="H30" s="57">
        <v>60</v>
      </c>
      <c r="I30" s="58">
        <v>90</v>
      </c>
      <c r="J30" s="58">
        <v>198</v>
      </c>
      <c r="K30" s="58">
        <v>144</v>
      </c>
      <c r="L30" s="58">
        <v>14</v>
      </c>
      <c r="M30" s="58">
        <v>12</v>
      </c>
      <c r="N30" s="845"/>
      <c r="O30" s="848">
        <v>1</v>
      </c>
      <c r="P30" s="841">
        <f>SUM(H30:$N30)</f>
        <v>518</v>
      </c>
      <c r="Q30" s="751">
        <f>(H30/10)+(I30/10)+(J30/9)+(K30/8)+(L30/7)+(M30/6)+(N30/5)+O30</f>
        <v>60</v>
      </c>
      <c r="R30" s="227" t="str">
        <f>IF(P30&gt;514,"Yes","NO")</f>
        <v>Yes</v>
      </c>
      <c r="S30" s="216" t="str">
        <f>IF(R30="yes","S","")</f>
        <v>S</v>
      </c>
      <c r="T30" s="732" t="str">
        <f t="shared" si="0"/>
        <v> </v>
      </c>
    </row>
    <row r="31" spans="2:20" ht="15.75" customHeight="1">
      <c r="B31" s="945"/>
      <c r="C31" s="964">
        <v>1618</v>
      </c>
      <c r="D31" s="168" t="s">
        <v>80</v>
      </c>
      <c r="E31" s="446" t="s">
        <v>45</v>
      </c>
      <c r="F31" s="397" t="s">
        <v>7</v>
      </c>
      <c r="G31" s="185"/>
      <c r="H31" s="57">
        <v>10</v>
      </c>
      <c r="I31" s="58">
        <v>120</v>
      </c>
      <c r="J31" s="58">
        <v>198</v>
      </c>
      <c r="K31" s="58">
        <v>112</v>
      </c>
      <c r="L31" s="58">
        <v>49</v>
      </c>
      <c r="M31" s="58">
        <v>12</v>
      </c>
      <c r="N31" s="845">
        <v>5</v>
      </c>
      <c r="O31" s="848">
        <v>1</v>
      </c>
      <c r="P31" s="841">
        <f>SUM(H31:$N31)</f>
        <v>506</v>
      </c>
      <c r="Q31" s="751">
        <f>(H31/10)+(I31/10)+(J31/9)+(K31/8)+(L31/7)+(M31/6)+(N31/5)+O31</f>
        <v>60</v>
      </c>
      <c r="R31" s="227" t="str">
        <f>IF(P31&gt;514,"Yes","NO")</f>
        <v>NO</v>
      </c>
      <c r="S31" s="216">
        <f>IF(R31="yes","S","")</f>
      </c>
      <c r="T31" s="732" t="str">
        <f t="shared" si="0"/>
        <v> </v>
      </c>
    </row>
    <row r="32" spans="2:20" ht="15.75" customHeight="1">
      <c r="B32" s="945"/>
      <c r="C32" s="964">
        <v>1233</v>
      </c>
      <c r="D32" s="168" t="s">
        <v>234</v>
      </c>
      <c r="E32" s="446" t="s">
        <v>45</v>
      </c>
      <c r="F32" s="397" t="s">
        <v>7</v>
      </c>
      <c r="G32" s="185"/>
      <c r="H32" s="57">
        <v>20</v>
      </c>
      <c r="I32" s="58">
        <v>60</v>
      </c>
      <c r="J32" s="58">
        <v>162</v>
      </c>
      <c r="K32" s="58">
        <v>96</v>
      </c>
      <c r="L32" s="58">
        <v>77</v>
      </c>
      <c r="M32" s="58">
        <v>42</v>
      </c>
      <c r="N32" s="845"/>
      <c r="O32" s="848">
        <v>4</v>
      </c>
      <c r="P32" s="841">
        <f>SUM(H32:$N32)</f>
        <v>457</v>
      </c>
      <c r="Q32" s="751">
        <f>(H32/10)+(I32/10)+(J32/9)+(K32/8)+(L32/7)+(M32/6)+(N32/5)+O32</f>
        <v>60</v>
      </c>
      <c r="R32" s="227" t="str">
        <f>IF(P32&gt;514,"Yes","NO")</f>
        <v>NO</v>
      </c>
      <c r="S32" s="216">
        <f>IF(R32="yes","S","")</f>
      </c>
      <c r="T32" s="732" t="str">
        <f t="shared" si="0"/>
        <v> </v>
      </c>
    </row>
    <row r="33" spans="2:20" ht="15.75" customHeight="1">
      <c r="B33" s="945"/>
      <c r="C33" s="964">
        <v>2</v>
      </c>
      <c r="D33" s="168" t="s">
        <v>467</v>
      </c>
      <c r="E33" s="446" t="s">
        <v>43</v>
      </c>
      <c r="F33" s="397" t="s">
        <v>7</v>
      </c>
      <c r="G33" s="185"/>
      <c r="H33" s="57">
        <v>0</v>
      </c>
      <c r="I33" s="58">
        <v>90</v>
      </c>
      <c r="J33" s="58">
        <v>234</v>
      </c>
      <c r="K33" s="58">
        <v>104</v>
      </c>
      <c r="L33" s="58"/>
      <c r="M33" s="58"/>
      <c r="N33" s="845"/>
      <c r="O33" s="848">
        <v>12</v>
      </c>
      <c r="P33" s="841">
        <f>SUM(H33:$N33)</f>
        <v>428</v>
      </c>
      <c r="Q33" s="751">
        <f>(H33/10)+(I33/10)+(J33/9)+(K33/8)+(L33/7)+(M33/6)+(N33/5)+O33</f>
        <v>60</v>
      </c>
      <c r="R33" s="227" t="str">
        <f>IF(P33&gt;514,"Yes","NO")</f>
        <v>NO</v>
      </c>
      <c r="S33" s="216">
        <f>IF(R33="yes","S","")</f>
      </c>
      <c r="T33" s="732" t="str">
        <f t="shared" si="0"/>
        <v> </v>
      </c>
    </row>
    <row r="34" spans="2:20" ht="15.75" customHeight="1">
      <c r="B34" s="945" t="s">
        <v>122</v>
      </c>
      <c r="C34" s="964">
        <v>1143</v>
      </c>
      <c r="D34" s="168" t="s">
        <v>398</v>
      </c>
      <c r="E34" s="446" t="s">
        <v>46</v>
      </c>
      <c r="F34" s="397" t="s">
        <v>7</v>
      </c>
      <c r="G34" s="185"/>
      <c r="H34" s="57">
        <v>10</v>
      </c>
      <c r="I34" s="58">
        <v>60</v>
      </c>
      <c r="J34" s="58">
        <v>162</v>
      </c>
      <c r="K34" s="58">
        <v>64</v>
      </c>
      <c r="L34" s="58">
        <v>70</v>
      </c>
      <c r="M34" s="58">
        <v>18</v>
      </c>
      <c r="N34" s="845">
        <v>10</v>
      </c>
      <c r="O34" s="848">
        <v>12</v>
      </c>
      <c r="P34" s="841">
        <f>SUM(H34:$N34)</f>
        <v>394</v>
      </c>
      <c r="Q34" s="751">
        <f>(H34/10)+(I34/10)+(J34/9)+(K34/8)+(L34/7)+(M34/6)+(N34/5)+O34</f>
        <v>60</v>
      </c>
      <c r="R34" s="227" t="str">
        <f>IF(P34&gt;514,"Yes","NO")</f>
        <v>NO</v>
      </c>
      <c r="S34" s="216">
        <f>IF(R34="yes","S","")</f>
      </c>
      <c r="T34" s="732" t="str">
        <f t="shared" si="0"/>
        <v> </v>
      </c>
    </row>
    <row r="35" spans="2:20" ht="15.75" customHeight="1" thickBot="1">
      <c r="B35" s="945" t="s">
        <v>122</v>
      </c>
      <c r="C35" s="707">
        <v>1770</v>
      </c>
      <c r="D35" s="151" t="s">
        <v>468</v>
      </c>
      <c r="E35" s="445" t="s">
        <v>43</v>
      </c>
      <c r="F35" s="388" t="s">
        <v>7</v>
      </c>
      <c r="G35" s="1260"/>
      <c r="H35" s="59">
        <v>30</v>
      </c>
      <c r="I35" s="60">
        <v>50</v>
      </c>
      <c r="J35" s="60">
        <v>99</v>
      </c>
      <c r="K35" s="60">
        <v>48</v>
      </c>
      <c r="L35" s="60">
        <v>42</v>
      </c>
      <c r="M35" s="60">
        <v>12</v>
      </c>
      <c r="N35" s="846"/>
      <c r="O35" s="849">
        <v>27</v>
      </c>
      <c r="P35" s="119">
        <f>SUM(H35:$N35)</f>
        <v>281</v>
      </c>
      <c r="Q35" s="736">
        <f>(H35/10)+(I35/10)+(J35/9)+(K35/8)+(L35/7)+(M35/6)+(N35/5)+O35</f>
        <v>60</v>
      </c>
      <c r="R35" s="207" t="str">
        <f>IF(P35&gt;514,"Yes","NO")</f>
        <v>NO</v>
      </c>
      <c r="S35" s="140">
        <f>IF(R35="yes","S","")</f>
      </c>
      <c r="T35" s="667" t="str">
        <f t="shared" si="0"/>
        <v> </v>
      </c>
    </row>
    <row r="36" spans="1:17" ht="25.5" customHeight="1" thickBot="1">
      <c r="A36" s="473"/>
      <c r="C36" s="966">
        <f>COUNT(C8:C35)</f>
        <v>28</v>
      </c>
      <c r="D36" s="1460" t="s">
        <v>24</v>
      </c>
      <c r="E36" s="1432"/>
      <c r="F36" s="1460" t="s">
        <v>30</v>
      </c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3"/>
    </row>
    <row r="37" spans="4:14" ht="16.5" thickBot="1">
      <c r="D37" s="1022"/>
      <c r="E37" s="447"/>
      <c r="F37" s="408"/>
      <c r="G37" s="1034"/>
      <c r="H37" s="181"/>
      <c r="I37" s="181"/>
      <c r="J37" s="181"/>
      <c r="K37" s="181"/>
      <c r="L37" s="181"/>
      <c r="M37" s="181"/>
      <c r="N37" s="1034"/>
    </row>
    <row r="38" spans="4:15" ht="31.5" customHeight="1" thickBot="1">
      <c r="D38" s="1304" t="s">
        <v>29</v>
      </c>
      <c r="E38" s="1305"/>
      <c r="F38" s="1305"/>
      <c r="G38" s="1305"/>
      <c r="H38" s="1305"/>
      <c r="I38" s="1305"/>
      <c r="J38" s="1305"/>
      <c r="K38" s="1305"/>
      <c r="L38" s="1305"/>
      <c r="M38" s="1305"/>
      <c r="N38" s="1306"/>
      <c r="O38" s="33"/>
    </row>
    <row r="39" spans="3:19" ht="35.25" customHeight="1" thickBot="1">
      <c r="C39" s="962" t="s">
        <v>1</v>
      </c>
      <c r="D39" s="1033" t="s">
        <v>0</v>
      </c>
      <c r="E39" s="442" t="s">
        <v>39</v>
      </c>
      <c r="F39" s="386" t="s">
        <v>57</v>
      </c>
      <c r="G39" s="189"/>
      <c r="H39" s="175" t="s">
        <v>19</v>
      </c>
      <c r="I39" s="187">
        <v>10</v>
      </c>
      <c r="J39" s="187">
        <v>9</v>
      </c>
      <c r="K39" s="187">
        <v>8</v>
      </c>
      <c r="L39" s="141">
        <v>7</v>
      </c>
      <c r="M39" s="141">
        <v>6</v>
      </c>
      <c r="N39" s="39">
        <v>0</v>
      </c>
      <c r="O39" s="135" t="s">
        <v>3</v>
      </c>
      <c r="P39" s="1035" t="s">
        <v>20</v>
      </c>
      <c r="Q39" s="1021" t="s">
        <v>22</v>
      </c>
      <c r="R39" s="1041" t="s">
        <v>23</v>
      </c>
      <c r="S39" s="664" t="s">
        <v>302</v>
      </c>
    </row>
    <row r="40" spans="2:19" ht="15.75">
      <c r="B40" s="945" t="s">
        <v>123</v>
      </c>
      <c r="C40" s="963">
        <v>6008</v>
      </c>
      <c r="D40" s="169" t="s">
        <v>248</v>
      </c>
      <c r="E40" s="448" t="s">
        <v>56</v>
      </c>
      <c r="F40" s="401" t="s">
        <v>8</v>
      </c>
      <c r="G40" s="197"/>
      <c r="H40" s="239">
        <v>360</v>
      </c>
      <c r="I40" s="242">
        <v>150</v>
      </c>
      <c r="J40" s="242">
        <v>81</v>
      </c>
      <c r="K40" s="242"/>
      <c r="L40" s="242"/>
      <c r="M40" s="244"/>
      <c r="N40" s="199"/>
      <c r="O40" s="113">
        <f>SUM(H40:$L40)</f>
        <v>591</v>
      </c>
      <c r="P40" s="192">
        <f aca="true" t="shared" si="6" ref="P40:P58">(H40/10)+(I40/10)+(J40/9)+(K40/8)+(L40/7)+(M40/6)+N40</f>
        <v>60</v>
      </c>
      <c r="Q40" s="1463"/>
      <c r="R40" s="1435"/>
      <c r="S40" s="732" t="str">
        <f>IF(O40=0," ",IF(P40&lt;&gt;60,"ERROR!"," "))</f>
        <v> </v>
      </c>
    </row>
    <row r="41" spans="2:19" ht="15.75">
      <c r="B41" s="945" t="s">
        <v>123</v>
      </c>
      <c r="C41" s="731">
        <v>6016</v>
      </c>
      <c r="D41" s="147" t="s">
        <v>272</v>
      </c>
      <c r="E41" s="454" t="s">
        <v>56</v>
      </c>
      <c r="F41" s="400" t="s">
        <v>8</v>
      </c>
      <c r="G41" s="640"/>
      <c r="H41" s="596">
        <v>280</v>
      </c>
      <c r="I41" s="222">
        <v>160</v>
      </c>
      <c r="J41" s="222">
        <v>117</v>
      </c>
      <c r="K41" s="222">
        <v>24</v>
      </c>
      <c r="L41" s="222"/>
      <c r="M41" s="630"/>
      <c r="N41" s="641"/>
      <c r="O41" s="114">
        <f>SUM(H41:$L41)</f>
        <v>581</v>
      </c>
      <c r="P41" s="193">
        <f t="shared" si="6"/>
        <v>60</v>
      </c>
      <c r="Q41" s="1464"/>
      <c r="R41" s="1344"/>
      <c r="S41" s="732" t="str">
        <f aca="true" t="shared" si="7" ref="S41:S58">IF(O41=0," ",IF(P41&lt;&gt;60,"ERROR!"," "))</f>
        <v> </v>
      </c>
    </row>
    <row r="42" spans="2:19" ht="16.5" thickBot="1">
      <c r="B42" s="945" t="s">
        <v>123</v>
      </c>
      <c r="C42" s="967">
        <v>1376</v>
      </c>
      <c r="D42" s="150" t="s">
        <v>76</v>
      </c>
      <c r="E42" s="618" t="s">
        <v>51</v>
      </c>
      <c r="F42" s="402" t="s">
        <v>8</v>
      </c>
      <c r="G42" s="218"/>
      <c r="H42" s="240">
        <v>190</v>
      </c>
      <c r="I42" s="589">
        <v>250</v>
      </c>
      <c r="J42" s="589">
        <v>126</v>
      </c>
      <c r="K42" s="589">
        <v>8</v>
      </c>
      <c r="L42" s="589">
        <v>7</v>
      </c>
      <c r="M42" s="598"/>
      <c r="N42" s="130"/>
      <c r="O42" s="114">
        <f>SUM(H42:$L42)</f>
        <v>581</v>
      </c>
      <c r="P42" s="193">
        <f t="shared" si="6"/>
        <v>60</v>
      </c>
      <c r="Q42" s="1464"/>
      <c r="R42" s="1344"/>
      <c r="S42" s="732" t="str">
        <f t="shared" si="7"/>
        <v> </v>
      </c>
    </row>
    <row r="43" spans="2:19" ht="16.5" hidden="1" thickBot="1">
      <c r="B43" s="945" t="s">
        <v>123</v>
      </c>
      <c r="C43" s="1204">
        <v>2149</v>
      </c>
      <c r="D43" s="166" t="s">
        <v>79</v>
      </c>
      <c r="E43" s="1205" t="s">
        <v>42</v>
      </c>
      <c r="F43" s="403" t="s">
        <v>8</v>
      </c>
      <c r="G43" s="236"/>
      <c r="H43" s="221"/>
      <c r="I43" s="599"/>
      <c r="J43" s="599"/>
      <c r="K43" s="599"/>
      <c r="L43" s="599"/>
      <c r="M43" s="600"/>
      <c r="N43" s="128"/>
      <c r="O43" s="108">
        <f>SUM(H43:$L43)</f>
        <v>0</v>
      </c>
      <c r="P43" s="1044">
        <f t="shared" si="6"/>
        <v>0</v>
      </c>
      <c r="Q43" s="1465"/>
      <c r="R43" s="1346"/>
      <c r="S43" s="732" t="str">
        <f t="shared" si="7"/>
        <v> </v>
      </c>
    </row>
    <row r="44" spans="2:19" ht="15.75">
      <c r="B44" s="945" t="s">
        <v>123</v>
      </c>
      <c r="C44" s="963">
        <v>6042</v>
      </c>
      <c r="D44" s="169" t="s">
        <v>311</v>
      </c>
      <c r="E44" s="448" t="s">
        <v>56</v>
      </c>
      <c r="F44" s="401" t="s">
        <v>4</v>
      </c>
      <c r="G44" s="184"/>
      <c r="H44" s="144">
        <v>340</v>
      </c>
      <c r="I44" s="56">
        <v>170</v>
      </c>
      <c r="J44" s="56">
        <v>81</v>
      </c>
      <c r="K44" s="56"/>
      <c r="L44" s="56"/>
      <c r="M44" s="67"/>
      <c r="N44" s="237"/>
      <c r="O44" s="113">
        <f>SUM(H44:$L44)</f>
        <v>591</v>
      </c>
      <c r="P44" s="1025">
        <f t="shared" si="6"/>
        <v>60</v>
      </c>
      <c r="Q44" s="1207" t="str">
        <f aca="true" t="shared" si="8" ref="Q44:Q49">IF(O44&gt;589,"Yes","NO")</f>
        <v>Yes</v>
      </c>
      <c r="R44" s="1206" t="str">
        <f aca="true" t="shared" si="9" ref="R44:R49">IF(Q44="yes","HM","")</f>
        <v>HM</v>
      </c>
      <c r="S44" s="732" t="str">
        <f t="shared" si="7"/>
        <v> </v>
      </c>
    </row>
    <row r="45" spans="2:19" ht="18.75">
      <c r="B45" s="945" t="s">
        <v>123</v>
      </c>
      <c r="C45" s="729">
        <v>6038</v>
      </c>
      <c r="D45" s="150" t="s">
        <v>313</v>
      </c>
      <c r="E45" s="449" t="s">
        <v>56</v>
      </c>
      <c r="F45" s="402" t="s">
        <v>4</v>
      </c>
      <c r="G45" s="185"/>
      <c r="H45" s="57">
        <v>350</v>
      </c>
      <c r="I45" s="58">
        <v>110</v>
      </c>
      <c r="J45" s="58">
        <v>126</v>
      </c>
      <c r="K45" s="58"/>
      <c r="L45" s="58"/>
      <c r="M45" s="63"/>
      <c r="N45" s="233"/>
      <c r="O45" s="114">
        <f>SUM(H45:$L45)</f>
        <v>586</v>
      </c>
      <c r="P45" s="193">
        <f t="shared" si="6"/>
        <v>60</v>
      </c>
      <c r="Q45" s="178" t="str">
        <f t="shared" si="8"/>
        <v>NO</v>
      </c>
      <c r="R45" s="1277">
        <f t="shared" si="9"/>
      </c>
      <c r="S45" s="732" t="str">
        <f t="shared" si="7"/>
        <v> </v>
      </c>
    </row>
    <row r="46" spans="2:19" ht="15.75">
      <c r="B46" s="945" t="s">
        <v>123</v>
      </c>
      <c r="C46" s="729">
        <v>516</v>
      </c>
      <c r="D46" s="150" t="s">
        <v>64</v>
      </c>
      <c r="E46" s="449" t="s">
        <v>51</v>
      </c>
      <c r="F46" s="402" t="s">
        <v>4</v>
      </c>
      <c r="G46" s="185"/>
      <c r="H46" s="57">
        <v>260</v>
      </c>
      <c r="I46" s="58">
        <v>160</v>
      </c>
      <c r="J46" s="58">
        <v>153</v>
      </c>
      <c r="K46" s="58">
        <v>8</v>
      </c>
      <c r="L46" s="58"/>
      <c r="M46" s="63"/>
      <c r="N46" s="233"/>
      <c r="O46" s="114">
        <f>SUM(H46:$L46)</f>
        <v>581</v>
      </c>
      <c r="P46" s="193">
        <f t="shared" si="6"/>
        <v>60</v>
      </c>
      <c r="Q46" s="178" t="str">
        <f t="shared" si="8"/>
        <v>NO</v>
      </c>
      <c r="R46" s="173">
        <f t="shared" si="9"/>
      </c>
      <c r="S46" s="732" t="str">
        <f t="shared" si="7"/>
        <v> </v>
      </c>
    </row>
    <row r="47" spans="2:19" ht="18.75">
      <c r="B47" s="945" t="s">
        <v>123</v>
      </c>
      <c r="C47" s="729">
        <v>6034</v>
      </c>
      <c r="D47" s="150" t="s">
        <v>278</v>
      </c>
      <c r="E47" s="449" t="s">
        <v>56</v>
      </c>
      <c r="F47" s="402" t="s">
        <v>4</v>
      </c>
      <c r="G47" s="185"/>
      <c r="H47" s="57">
        <v>240</v>
      </c>
      <c r="I47" s="58">
        <v>160</v>
      </c>
      <c r="J47" s="58">
        <v>144</v>
      </c>
      <c r="K47" s="58">
        <v>32</v>
      </c>
      <c r="L47" s="58"/>
      <c r="M47" s="63"/>
      <c r="N47" s="233"/>
      <c r="O47" s="114">
        <f>SUM(H47:$L47)</f>
        <v>576</v>
      </c>
      <c r="P47" s="193">
        <f t="shared" si="6"/>
        <v>60</v>
      </c>
      <c r="Q47" s="178" t="str">
        <f t="shared" si="8"/>
        <v>NO</v>
      </c>
      <c r="R47" s="1277">
        <f t="shared" si="9"/>
      </c>
      <c r="S47" s="732" t="str">
        <f t="shared" si="7"/>
        <v> </v>
      </c>
    </row>
    <row r="48" spans="2:19" ht="16.5" thickBot="1">
      <c r="B48" s="945" t="s">
        <v>123</v>
      </c>
      <c r="C48" s="707">
        <v>6027</v>
      </c>
      <c r="D48" s="166" t="s">
        <v>78</v>
      </c>
      <c r="E48" s="450" t="s">
        <v>43</v>
      </c>
      <c r="F48" s="403" t="s">
        <v>4</v>
      </c>
      <c r="G48" s="1260"/>
      <c r="H48" s="59">
        <v>260</v>
      </c>
      <c r="I48" s="60">
        <v>80</v>
      </c>
      <c r="J48" s="60">
        <v>198</v>
      </c>
      <c r="K48" s="60">
        <v>32</v>
      </c>
      <c r="L48" s="60"/>
      <c r="M48" s="62"/>
      <c r="N48" s="234"/>
      <c r="O48" s="152">
        <f>SUM(H48:$L48)</f>
        <v>570</v>
      </c>
      <c r="P48" s="1261">
        <f t="shared" si="6"/>
        <v>60</v>
      </c>
      <c r="Q48" s="178" t="str">
        <f t="shared" si="8"/>
        <v>NO</v>
      </c>
      <c r="R48" s="1152">
        <f t="shared" si="9"/>
      </c>
      <c r="S48" s="732" t="str">
        <f t="shared" si="7"/>
        <v> </v>
      </c>
    </row>
    <row r="49" spans="2:19" ht="16.5" hidden="1" thickBot="1">
      <c r="B49" s="945" t="s">
        <v>123</v>
      </c>
      <c r="C49" s="730">
        <v>1786</v>
      </c>
      <c r="D49" s="161" t="s">
        <v>73</v>
      </c>
      <c r="E49" s="452" t="s">
        <v>51</v>
      </c>
      <c r="F49" s="394" t="s">
        <v>4</v>
      </c>
      <c r="G49" s="609"/>
      <c r="H49" s="1056"/>
      <c r="I49" s="11"/>
      <c r="J49" s="11"/>
      <c r="K49" s="11"/>
      <c r="L49" s="11"/>
      <c r="M49" s="1140"/>
      <c r="N49" s="238"/>
      <c r="O49" s="115">
        <f>SUM(H49:$L49)</f>
        <v>0</v>
      </c>
      <c r="P49" s="1246">
        <f t="shared" si="6"/>
        <v>0</v>
      </c>
      <c r="Q49" s="207" t="str">
        <f t="shared" si="8"/>
        <v>NO</v>
      </c>
      <c r="R49" s="209">
        <f t="shared" si="9"/>
      </c>
      <c r="S49" s="732" t="str">
        <f t="shared" si="7"/>
        <v> </v>
      </c>
    </row>
    <row r="50" spans="2:19" ht="15.75">
      <c r="B50" s="945" t="s">
        <v>123</v>
      </c>
      <c r="C50" s="964">
        <v>6044</v>
      </c>
      <c r="D50" s="168" t="s">
        <v>316</v>
      </c>
      <c r="E50" s="446" t="s">
        <v>56</v>
      </c>
      <c r="F50" s="404" t="s">
        <v>5</v>
      </c>
      <c r="G50" s="165"/>
      <c r="H50" s="68">
        <v>270</v>
      </c>
      <c r="I50" s="42">
        <v>170</v>
      </c>
      <c r="J50" s="42">
        <v>99</v>
      </c>
      <c r="K50" s="42">
        <v>24</v>
      </c>
      <c r="L50" s="42">
        <v>7</v>
      </c>
      <c r="M50" s="69"/>
      <c r="N50" s="235">
        <v>1</v>
      </c>
      <c r="O50" s="96">
        <f>SUM(H50:$L50)</f>
        <v>570</v>
      </c>
      <c r="P50" s="165">
        <f t="shared" si="6"/>
        <v>60</v>
      </c>
      <c r="Q50" s="224" t="str">
        <f aca="true" t="shared" si="10" ref="Q50:Q55">IF(O50&gt;575,"Yes","NO")</f>
        <v>NO</v>
      </c>
      <c r="R50" s="225">
        <f aca="true" t="shared" si="11" ref="R50:R56">IF(Q50="yes","M","")</f>
      </c>
      <c r="S50" s="732" t="str">
        <f t="shared" si="7"/>
        <v> </v>
      </c>
    </row>
    <row r="51" spans="2:19" ht="15.75">
      <c r="B51" s="945" t="s">
        <v>123</v>
      </c>
      <c r="C51" s="731">
        <v>6032</v>
      </c>
      <c r="D51" s="147" t="s">
        <v>250</v>
      </c>
      <c r="E51" s="986" t="s">
        <v>56</v>
      </c>
      <c r="F51" s="400" t="s">
        <v>5</v>
      </c>
      <c r="G51" s="1043"/>
      <c r="H51" s="64">
        <v>190</v>
      </c>
      <c r="I51" s="1">
        <v>140</v>
      </c>
      <c r="J51" s="1">
        <v>189</v>
      </c>
      <c r="K51" s="1">
        <v>48</v>
      </c>
      <c r="L51" s="1"/>
      <c r="M51" s="65"/>
      <c r="N51" s="938"/>
      <c r="O51" s="108">
        <f>SUM(H51:$L51)</f>
        <v>567</v>
      </c>
      <c r="P51" s="1043">
        <f>(H51/10)+(I51/10)+(J51/9)+(K51/8)+(L51/7)+(M51/6)+N51</f>
        <v>60</v>
      </c>
      <c r="Q51" s="960" t="str">
        <f>IF(O51&gt;575,"Yes","NO")</f>
        <v>NO</v>
      </c>
      <c r="R51" s="210">
        <f>IF(Q51="yes","M","")</f>
      </c>
      <c r="S51" s="732" t="str">
        <f>IF(O51=0," ",IF(P51&lt;&gt;60,"ERROR!"," "))</f>
        <v> </v>
      </c>
    </row>
    <row r="52" spans="2:19" ht="15.75">
      <c r="B52" s="945" t="s">
        <v>123</v>
      </c>
      <c r="C52" s="729">
        <v>1128</v>
      </c>
      <c r="D52" s="148" t="s">
        <v>310</v>
      </c>
      <c r="E52" s="444" t="s">
        <v>43</v>
      </c>
      <c r="F52" s="402" t="s">
        <v>5</v>
      </c>
      <c r="G52" s="185"/>
      <c r="H52" s="57">
        <v>170</v>
      </c>
      <c r="I52" s="58">
        <v>90</v>
      </c>
      <c r="J52" s="58">
        <v>225</v>
      </c>
      <c r="K52" s="58">
        <v>72</v>
      </c>
      <c r="L52" s="58"/>
      <c r="M52" s="63"/>
      <c r="N52" s="233"/>
      <c r="O52" s="114">
        <f>SUM(H52:$L52)</f>
        <v>557</v>
      </c>
      <c r="P52" s="185">
        <f t="shared" si="6"/>
        <v>60</v>
      </c>
      <c r="Q52" s="1284" t="str">
        <f t="shared" si="10"/>
        <v>NO</v>
      </c>
      <c r="R52" s="173">
        <f t="shared" si="11"/>
      </c>
      <c r="S52" s="732" t="str">
        <f t="shared" si="7"/>
        <v> </v>
      </c>
    </row>
    <row r="53" spans="2:19" ht="16.5" customHeight="1" hidden="1">
      <c r="B53" s="945" t="s">
        <v>123</v>
      </c>
      <c r="C53" s="729">
        <v>322</v>
      </c>
      <c r="D53" s="148" t="s">
        <v>69</v>
      </c>
      <c r="E53" s="444" t="s">
        <v>50</v>
      </c>
      <c r="F53" s="402" t="s">
        <v>5</v>
      </c>
      <c r="G53" s="165"/>
      <c r="H53" s="68"/>
      <c r="I53" s="42"/>
      <c r="J53" s="42"/>
      <c r="K53" s="42"/>
      <c r="L53" s="42"/>
      <c r="M53" s="69"/>
      <c r="N53" s="235"/>
      <c r="O53" s="96">
        <f>SUM(H53:$L53)</f>
        <v>0</v>
      </c>
      <c r="P53" s="165">
        <f>(H53/10)+(I53/10)+(J53/9)+(K53/8)+(L53/7)+(M53/6)+N53</f>
        <v>0</v>
      </c>
      <c r="Q53" s="224" t="str">
        <f t="shared" si="10"/>
        <v>NO</v>
      </c>
      <c r="R53" s="225">
        <f t="shared" si="11"/>
      </c>
      <c r="S53" s="732" t="str">
        <f t="shared" si="7"/>
        <v> </v>
      </c>
    </row>
    <row r="54" spans="2:19" ht="16.5" customHeight="1" hidden="1">
      <c r="B54" s="945" t="s">
        <v>123</v>
      </c>
      <c r="C54" s="729">
        <v>786</v>
      </c>
      <c r="D54" s="148" t="s">
        <v>75</v>
      </c>
      <c r="E54" s="444" t="s">
        <v>50</v>
      </c>
      <c r="F54" s="402" t="s">
        <v>5</v>
      </c>
      <c r="G54" s="165"/>
      <c r="H54" s="68"/>
      <c r="I54" s="42"/>
      <c r="J54" s="42"/>
      <c r="K54" s="42"/>
      <c r="L54" s="42"/>
      <c r="M54" s="69"/>
      <c r="N54" s="235"/>
      <c r="O54" s="96">
        <f>SUM(H54:$L54)</f>
        <v>0</v>
      </c>
      <c r="P54" s="165">
        <f>(H54/10)+(I54/10)+(J54/9)+(K54/8)+(L54/7)+(M54/6)+N54</f>
        <v>0</v>
      </c>
      <c r="Q54" s="224" t="str">
        <f t="shared" si="10"/>
        <v>NO</v>
      </c>
      <c r="R54" s="225">
        <f t="shared" si="11"/>
      </c>
      <c r="S54" s="732" t="str">
        <f t="shared" si="7"/>
        <v> </v>
      </c>
    </row>
    <row r="55" spans="2:19" ht="16.5" customHeight="1" hidden="1">
      <c r="B55" s="945" t="s">
        <v>123</v>
      </c>
      <c r="C55" s="731">
        <v>1467</v>
      </c>
      <c r="D55" s="85" t="s">
        <v>345</v>
      </c>
      <c r="E55" s="453" t="s">
        <v>51</v>
      </c>
      <c r="F55" s="400" t="s">
        <v>5</v>
      </c>
      <c r="G55" s="1188"/>
      <c r="H55" s="64"/>
      <c r="I55" s="1"/>
      <c r="J55" s="1"/>
      <c r="K55" s="1"/>
      <c r="L55" s="1"/>
      <c r="M55" s="65"/>
      <c r="N55" s="938"/>
      <c r="O55" s="108">
        <f>SUM(H55:$L55)</f>
        <v>0</v>
      </c>
      <c r="P55" s="1043">
        <f t="shared" si="6"/>
        <v>0</v>
      </c>
      <c r="Q55" s="960" t="str">
        <f t="shared" si="10"/>
        <v>NO</v>
      </c>
      <c r="R55" s="210">
        <f t="shared" si="11"/>
      </c>
      <c r="S55" s="732" t="str">
        <f t="shared" si="7"/>
        <v> </v>
      </c>
    </row>
    <row r="56" spans="2:19" ht="16.5" customHeight="1" thickBot="1">
      <c r="B56" s="945" t="s">
        <v>123</v>
      </c>
      <c r="C56" s="707">
        <v>6040</v>
      </c>
      <c r="D56" s="166" t="s">
        <v>312</v>
      </c>
      <c r="E56" s="838" t="s">
        <v>56</v>
      </c>
      <c r="F56" s="403" t="s">
        <v>5</v>
      </c>
      <c r="G56" s="1187"/>
      <c r="H56" s="59">
        <v>140</v>
      </c>
      <c r="I56" s="60">
        <v>160</v>
      </c>
      <c r="J56" s="60">
        <v>180</v>
      </c>
      <c r="K56" s="60">
        <v>40</v>
      </c>
      <c r="L56" s="60">
        <v>28</v>
      </c>
      <c r="M56" s="62"/>
      <c r="N56" s="234">
        <v>1</v>
      </c>
      <c r="O56" s="152">
        <f>SUM(H56:$L56)</f>
        <v>548</v>
      </c>
      <c r="P56" s="1042">
        <f>(H56/10)+(I56/10)+(J56/9)+(K56/8)+(L56/7)+(M56/6)+N56</f>
        <v>60</v>
      </c>
      <c r="Q56" s="183" t="str">
        <f>IF(O56&gt;575,"Yes","NO")</f>
        <v>NO</v>
      </c>
      <c r="R56" s="209">
        <f t="shared" si="11"/>
      </c>
      <c r="S56" s="732" t="str">
        <f t="shared" si="7"/>
        <v> </v>
      </c>
    </row>
    <row r="57" spans="2:19" ht="19.5" thickBot="1">
      <c r="B57" s="255" t="s">
        <v>123</v>
      </c>
      <c r="C57" s="964">
        <v>9013</v>
      </c>
      <c r="D57" s="167" t="s">
        <v>391</v>
      </c>
      <c r="E57" s="451" t="s">
        <v>392</v>
      </c>
      <c r="F57" s="404" t="s">
        <v>7</v>
      </c>
      <c r="G57" s="165"/>
      <c r="H57" s="68">
        <v>80</v>
      </c>
      <c r="I57" s="42">
        <v>40</v>
      </c>
      <c r="J57" s="42">
        <v>117</v>
      </c>
      <c r="K57" s="42">
        <v>72</v>
      </c>
      <c r="L57" s="42">
        <v>42</v>
      </c>
      <c r="M57" s="69"/>
      <c r="N57" s="235">
        <v>20</v>
      </c>
      <c r="O57" s="113">
        <f>SUM(H57:$L57)</f>
        <v>351</v>
      </c>
      <c r="P57" s="165">
        <f t="shared" si="6"/>
        <v>60</v>
      </c>
      <c r="Q57" s="856" t="str">
        <f>IF(O57&gt;515,"Yes","NO")</f>
        <v>NO</v>
      </c>
      <c r="R57" s="628">
        <f>IF(Q57="yes","S","")</f>
      </c>
      <c r="S57" s="732" t="str">
        <f t="shared" si="7"/>
        <v> </v>
      </c>
    </row>
    <row r="58" spans="3:19" ht="19.5" hidden="1" thickBot="1">
      <c r="C58" s="964"/>
      <c r="D58" s="167"/>
      <c r="E58" s="451"/>
      <c r="F58" s="402" t="s">
        <v>7</v>
      </c>
      <c r="G58" s="185"/>
      <c r="H58" s="57"/>
      <c r="I58" s="58"/>
      <c r="J58" s="58"/>
      <c r="K58" s="58"/>
      <c r="L58" s="58"/>
      <c r="M58" s="63"/>
      <c r="N58" s="233"/>
      <c r="O58" s="152">
        <f>SUM(H58:$L58)</f>
        <v>0</v>
      </c>
      <c r="P58" s="1042">
        <f t="shared" si="6"/>
        <v>0</v>
      </c>
      <c r="Q58" s="183" t="str">
        <f>IF(O58&gt;515,"Yes","NO")</f>
        <v>NO</v>
      </c>
      <c r="R58" s="642">
        <f>IF(Q58="yes","S","")</f>
      </c>
      <c r="S58" s="667" t="str">
        <f t="shared" si="7"/>
        <v> </v>
      </c>
    </row>
    <row r="59" spans="3:17" ht="24" customHeight="1" thickBot="1">
      <c r="C59" s="968">
        <f>COUNT(C40:C58)</f>
        <v>18</v>
      </c>
      <c r="D59" s="1430" t="s">
        <v>24</v>
      </c>
      <c r="E59" s="1431"/>
      <c r="F59" s="1430" t="s">
        <v>34</v>
      </c>
      <c r="G59" s="1431"/>
      <c r="H59" s="1431"/>
      <c r="I59" s="1431"/>
      <c r="J59" s="1431"/>
      <c r="K59" s="1431"/>
      <c r="L59" s="1431"/>
      <c r="M59" s="1431"/>
      <c r="N59" s="1431"/>
      <c r="O59" s="1432"/>
      <c r="P59" s="1432"/>
      <c r="Q59" s="1433"/>
    </row>
    <row r="60" spans="4:14" ht="16.5" thickBot="1">
      <c r="D60" s="1022"/>
      <c r="E60" s="447"/>
      <c r="F60" s="408"/>
      <c r="G60" s="1034"/>
      <c r="H60" s="181"/>
      <c r="I60" s="181"/>
      <c r="J60" s="181"/>
      <c r="K60" s="181"/>
      <c r="L60" s="181"/>
      <c r="M60" s="181"/>
      <c r="N60" s="1034"/>
    </row>
    <row r="61" spans="2:18" s="473" customFormat="1" ht="24" thickBot="1">
      <c r="B61" s="1352" t="str">
        <f>B2</f>
        <v>SOUTH AFRICAN PPC  CHAMPIONSHIPS - SANDF EEUFEES RANGE - 22nd TO 24th MARCH, 2019.</v>
      </c>
      <c r="C61" s="1353"/>
      <c r="D61" s="1353"/>
      <c r="E61" s="1353"/>
      <c r="F61" s="1353"/>
      <c r="G61" s="1353"/>
      <c r="H61" s="1353"/>
      <c r="I61" s="1353"/>
      <c r="J61" s="1353"/>
      <c r="K61" s="1353"/>
      <c r="L61" s="1353"/>
      <c r="M61" s="1353"/>
      <c r="N61" s="1353"/>
      <c r="O61" s="1353"/>
      <c r="P61" s="1353"/>
      <c r="Q61" s="1353"/>
      <c r="R61" s="1354"/>
    </row>
    <row r="62" spans="4:17" ht="16.5" thickBot="1">
      <c r="D62" s="433"/>
      <c r="G62" s="433"/>
      <c r="H62" s="100"/>
      <c r="I62" s="100"/>
      <c r="J62" s="100"/>
      <c r="K62" s="100"/>
      <c r="L62" s="100"/>
      <c r="M62" s="100"/>
      <c r="N62" s="100"/>
      <c r="O62" s="100"/>
      <c r="P62" s="433"/>
      <c r="Q62" s="32"/>
    </row>
    <row r="63" spans="3:18" s="473" customFormat="1" ht="24" thickBot="1">
      <c r="C63" s="1366" t="str">
        <f>C4</f>
        <v>PPC EVENT RESULTS - MARCH, 2019</v>
      </c>
      <c r="D63" s="1367"/>
      <c r="E63" s="1367"/>
      <c r="F63" s="1367"/>
      <c r="G63" s="1367"/>
      <c r="H63" s="1367"/>
      <c r="I63" s="1367"/>
      <c r="J63" s="1367"/>
      <c r="K63" s="1367"/>
      <c r="L63" s="1367"/>
      <c r="M63" s="1367"/>
      <c r="N63" s="1367"/>
      <c r="O63" s="1367"/>
      <c r="P63" s="1367"/>
      <c r="Q63" s="1367"/>
      <c r="R63" s="1368"/>
    </row>
    <row r="64" ht="12.75" customHeight="1" thickBot="1"/>
    <row r="65" spans="3:14" s="1141" customFormat="1" ht="29.25" customHeight="1" thickBot="1">
      <c r="C65" s="969"/>
      <c r="D65" s="1436" t="s">
        <v>208</v>
      </c>
      <c r="E65" s="1405"/>
      <c r="F65" s="1405"/>
      <c r="G65" s="1405"/>
      <c r="H65" s="1405"/>
      <c r="I65" s="1405"/>
      <c r="J65" s="1405"/>
      <c r="K65" s="1405"/>
      <c r="L65" s="1405"/>
      <c r="M65" s="1405"/>
      <c r="N65" s="1361"/>
    </row>
    <row r="66" spans="3:19" ht="35.25" customHeight="1" thickBot="1">
      <c r="C66" s="962" t="s">
        <v>1</v>
      </c>
      <c r="D66" s="1033" t="s">
        <v>0</v>
      </c>
      <c r="E66" s="442" t="s">
        <v>39</v>
      </c>
      <c r="F66" s="405" t="s">
        <v>57</v>
      </c>
      <c r="G66" s="189"/>
      <c r="H66" s="836" t="s">
        <v>19</v>
      </c>
      <c r="I66" s="1040">
        <v>10</v>
      </c>
      <c r="J66" s="1040">
        <v>9</v>
      </c>
      <c r="K66" s="1040">
        <v>8</v>
      </c>
      <c r="L66" s="1040">
        <v>7</v>
      </c>
      <c r="M66" s="66"/>
      <c r="N66" s="149">
        <v>0</v>
      </c>
      <c r="O66" s="99" t="s">
        <v>3</v>
      </c>
      <c r="P66" s="106" t="s">
        <v>28</v>
      </c>
      <c r="Q66" s="160" t="s">
        <v>22</v>
      </c>
      <c r="R66" s="47" t="s">
        <v>23</v>
      </c>
      <c r="S66" s="664" t="s">
        <v>302</v>
      </c>
    </row>
    <row r="67" spans="2:19" ht="15.75" customHeight="1">
      <c r="B67" s="945" t="s">
        <v>124</v>
      </c>
      <c r="C67" s="1208">
        <v>6016</v>
      </c>
      <c r="D67" s="1161" t="s">
        <v>272</v>
      </c>
      <c r="E67" s="1209" t="s">
        <v>56</v>
      </c>
      <c r="F67" s="384" t="s">
        <v>8</v>
      </c>
      <c r="G67" s="1210"/>
      <c r="H67" s="239">
        <v>730</v>
      </c>
      <c r="I67" s="242">
        <v>420</v>
      </c>
      <c r="J67" s="242">
        <v>279</v>
      </c>
      <c r="K67" s="242">
        <v>32</v>
      </c>
      <c r="L67" s="242"/>
      <c r="M67" s="643"/>
      <c r="N67" s="847"/>
      <c r="O67" s="858">
        <f>SUM(H67:$M67)</f>
        <v>1461</v>
      </c>
      <c r="P67" s="577">
        <f aca="true" t="shared" si="12" ref="P67:P87">(H67/10)+(I67/10)+(J67/9)+(K67/8)+(L67/7)+(M67/6)+N67</f>
        <v>150</v>
      </c>
      <c r="Q67" s="1434"/>
      <c r="R67" s="1435"/>
      <c r="S67" s="732" t="str">
        <f>IF(O67=0," ",IF(P67&lt;&gt;150,"ERROR!"," "))</f>
        <v> </v>
      </c>
    </row>
    <row r="68" spans="2:19" ht="16.5" thickBot="1">
      <c r="B68" s="945" t="s">
        <v>124</v>
      </c>
      <c r="C68" s="972">
        <v>6008</v>
      </c>
      <c r="D68" s="77" t="s">
        <v>248</v>
      </c>
      <c r="E68" s="453" t="s">
        <v>56</v>
      </c>
      <c r="F68" s="387" t="s">
        <v>8</v>
      </c>
      <c r="G68" s="590"/>
      <c r="H68" s="596">
        <v>530</v>
      </c>
      <c r="I68" s="222">
        <v>500</v>
      </c>
      <c r="J68" s="222">
        <v>369</v>
      </c>
      <c r="K68" s="222">
        <v>48</v>
      </c>
      <c r="L68" s="222"/>
      <c r="M68" s="585"/>
      <c r="N68" s="851"/>
      <c r="O68" s="859">
        <f>SUM(H68:$M68)</f>
        <v>1447</v>
      </c>
      <c r="P68" s="576">
        <f t="shared" si="12"/>
        <v>150</v>
      </c>
      <c r="Q68" s="1343"/>
      <c r="R68" s="1344"/>
      <c r="S68" s="732" t="str">
        <f aca="true" t="shared" si="13" ref="S68:S100">IF(O68=0," ",IF(P68&lt;&gt;150,"ERROR!"," "))</f>
        <v> </v>
      </c>
    </row>
    <row r="69" spans="2:19" ht="15.75">
      <c r="B69" s="945" t="s">
        <v>124</v>
      </c>
      <c r="C69" s="970">
        <v>6027</v>
      </c>
      <c r="D69" s="1161" t="s">
        <v>78</v>
      </c>
      <c r="E69" s="443" t="s">
        <v>43</v>
      </c>
      <c r="F69" s="384" t="s">
        <v>4</v>
      </c>
      <c r="G69" s="591"/>
      <c r="H69" s="239">
        <v>640</v>
      </c>
      <c r="I69" s="242">
        <v>500</v>
      </c>
      <c r="J69" s="242">
        <v>279</v>
      </c>
      <c r="K69" s="242">
        <v>40</v>
      </c>
      <c r="L69" s="242"/>
      <c r="M69" s="643"/>
      <c r="N69" s="847"/>
      <c r="O69" s="860">
        <f>SUM(H69:$M69)</f>
        <v>1459</v>
      </c>
      <c r="P69" s="581">
        <f t="shared" si="12"/>
        <v>150</v>
      </c>
      <c r="Q69" s="144" t="str">
        <f aca="true" t="shared" si="14" ref="Q69:Q75">IF(O69&gt;1475,"Yes","NO")</f>
        <v>NO</v>
      </c>
      <c r="R69" s="196">
        <f aca="true" t="shared" si="15" ref="R69:R75">IF(Q69="yes","HM","")</f>
      </c>
      <c r="S69" s="732" t="str">
        <f t="shared" si="13"/>
        <v> </v>
      </c>
    </row>
    <row r="70" spans="2:19" ht="15.75">
      <c r="B70" s="945" t="s">
        <v>124</v>
      </c>
      <c r="C70" s="971">
        <v>6034</v>
      </c>
      <c r="D70" s="1028" t="s">
        <v>278</v>
      </c>
      <c r="E70" s="444" t="s">
        <v>56</v>
      </c>
      <c r="F70" s="385" t="s">
        <v>4</v>
      </c>
      <c r="G70" s="1038"/>
      <c r="H70" s="240">
        <v>640</v>
      </c>
      <c r="I70" s="589">
        <v>350</v>
      </c>
      <c r="J70" s="589">
        <v>387</v>
      </c>
      <c r="K70" s="589">
        <v>56</v>
      </c>
      <c r="L70" s="589">
        <v>7</v>
      </c>
      <c r="M70" s="644"/>
      <c r="N70" s="848"/>
      <c r="O70" s="645">
        <f>SUM(H70:$M70)</f>
        <v>1440</v>
      </c>
      <c r="P70" s="581">
        <f t="shared" si="12"/>
        <v>150</v>
      </c>
      <c r="Q70" s="57" t="str">
        <f t="shared" si="14"/>
        <v>NO</v>
      </c>
      <c r="R70" s="139">
        <f t="shared" si="15"/>
      </c>
      <c r="S70" s="732" t="str">
        <f t="shared" si="13"/>
        <v> </v>
      </c>
    </row>
    <row r="71" spans="2:19" ht="15.75">
      <c r="B71" s="945" t="s">
        <v>124</v>
      </c>
      <c r="C71" s="971">
        <v>6038</v>
      </c>
      <c r="D71" s="1163" t="s">
        <v>313</v>
      </c>
      <c r="E71" s="444" t="s">
        <v>56</v>
      </c>
      <c r="F71" s="385" t="s">
        <v>4</v>
      </c>
      <c r="G71" s="1168"/>
      <c r="H71" s="240">
        <v>620</v>
      </c>
      <c r="I71" s="589">
        <v>480</v>
      </c>
      <c r="J71" s="589">
        <v>261</v>
      </c>
      <c r="K71" s="589">
        <v>72</v>
      </c>
      <c r="L71" s="589">
        <v>7</v>
      </c>
      <c r="M71" s="644"/>
      <c r="N71" s="848">
        <v>1</v>
      </c>
      <c r="O71" s="645">
        <f>SUM(H71:$M71)</f>
        <v>1440</v>
      </c>
      <c r="P71" s="581">
        <f t="shared" si="12"/>
        <v>150</v>
      </c>
      <c r="Q71" s="57" t="str">
        <f t="shared" si="14"/>
        <v>NO</v>
      </c>
      <c r="R71" s="139">
        <f t="shared" si="15"/>
      </c>
      <c r="S71" s="732" t="str">
        <f t="shared" si="13"/>
        <v> </v>
      </c>
    </row>
    <row r="72" spans="2:19" ht="15.75">
      <c r="B72" s="945" t="s">
        <v>124</v>
      </c>
      <c r="C72" s="971">
        <v>6042</v>
      </c>
      <c r="D72" s="1028" t="s">
        <v>311</v>
      </c>
      <c r="E72" s="444" t="s">
        <v>56</v>
      </c>
      <c r="F72" s="385" t="s">
        <v>4</v>
      </c>
      <c r="G72" s="1038"/>
      <c r="H72" s="240">
        <v>480</v>
      </c>
      <c r="I72" s="589">
        <v>520</v>
      </c>
      <c r="J72" s="589">
        <v>342</v>
      </c>
      <c r="K72" s="589">
        <v>64</v>
      </c>
      <c r="L72" s="589">
        <v>28</v>
      </c>
      <c r="M72" s="644"/>
      <c r="N72" s="848"/>
      <c r="O72" s="645">
        <f>SUM(H72:$M72)</f>
        <v>1434</v>
      </c>
      <c r="P72" s="581">
        <f t="shared" si="12"/>
        <v>150</v>
      </c>
      <c r="Q72" s="57" t="str">
        <f t="shared" si="14"/>
        <v>NO</v>
      </c>
      <c r="R72" s="139">
        <f t="shared" si="15"/>
      </c>
      <c r="S72" s="732" t="str">
        <f t="shared" si="13"/>
        <v> </v>
      </c>
    </row>
    <row r="73" spans="2:19" ht="15.75">
      <c r="B73" s="945" t="s">
        <v>124</v>
      </c>
      <c r="C73" s="971">
        <v>786</v>
      </c>
      <c r="D73" s="1163" t="s">
        <v>75</v>
      </c>
      <c r="E73" s="444" t="s">
        <v>50</v>
      </c>
      <c r="F73" s="385" t="s">
        <v>4</v>
      </c>
      <c r="G73" s="1168"/>
      <c r="H73" s="240">
        <v>550</v>
      </c>
      <c r="I73" s="589">
        <v>350</v>
      </c>
      <c r="J73" s="589">
        <v>387</v>
      </c>
      <c r="K73" s="589">
        <v>128</v>
      </c>
      <c r="L73" s="589"/>
      <c r="M73" s="644"/>
      <c r="N73" s="848">
        <v>1</v>
      </c>
      <c r="O73" s="645">
        <f>SUM(H73:$M73)</f>
        <v>1415</v>
      </c>
      <c r="P73" s="581">
        <f t="shared" si="12"/>
        <v>150</v>
      </c>
      <c r="Q73" s="57" t="str">
        <f t="shared" si="14"/>
        <v>NO</v>
      </c>
      <c r="R73" s="139">
        <f t="shared" si="15"/>
      </c>
      <c r="S73" s="732" t="str">
        <f t="shared" si="13"/>
        <v> </v>
      </c>
    </row>
    <row r="74" spans="2:19" ht="16.5" thickBot="1">
      <c r="B74" s="945" t="s">
        <v>124</v>
      </c>
      <c r="C74" s="971">
        <v>1376</v>
      </c>
      <c r="D74" s="1028" t="s">
        <v>76</v>
      </c>
      <c r="E74" s="444" t="s">
        <v>51</v>
      </c>
      <c r="F74" s="385" t="s">
        <v>4</v>
      </c>
      <c r="G74" s="1038"/>
      <c r="H74" s="240">
        <v>140</v>
      </c>
      <c r="I74" s="589">
        <v>290</v>
      </c>
      <c r="J74" s="589">
        <v>441</v>
      </c>
      <c r="K74" s="589">
        <v>240</v>
      </c>
      <c r="L74" s="589">
        <v>70</v>
      </c>
      <c r="M74" s="644"/>
      <c r="N74" s="848">
        <v>18</v>
      </c>
      <c r="O74" s="645">
        <f>SUM(H74:$M74)</f>
        <v>1181</v>
      </c>
      <c r="P74" s="581">
        <f t="shared" si="12"/>
        <v>150</v>
      </c>
      <c r="Q74" s="57" t="str">
        <f t="shared" si="14"/>
        <v>NO</v>
      </c>
      <c r="R74" s="139">
        <f t="shared" si="15"/>
      </c>
      <c r="S74" s="732" t="str">
        <f t="shared" si="13"/>
        <v> </v>
      </c>
    </row>
    <row r="75" spans="2:19" ht="16.5" hidden="1" thickBot="1">
      <c r="B75" s="945" t="s">
        <v>124</v>
      </c>
      <c r="C75" s="972">
        <v>1299</v>
      </c>
      <c r="D75" s="77" t="s">
        <v>74</v>
      </c>
      <c r="E75" s="453" t="s">
        <v>51</v>
      </c>
      <c r="F75" s="387" t="s">
        <v>4</v>
      </c>
      <c r="G75" s="590"/>
      <c r="H75" s="221"/>
      <c r="I75" s="599"/>
      <c r="J75" s="599"/>
      <c r="K75" s="599"/>
      <c r="L75" s="599"/>
      <c r="M75" s="861"/>
      <c r="N75" s="849"/>
      <c r="O75" s="859">
        <f>SUM(H75:$M75)</f>
        <v>0</v>
      </c>
      <c r="P75" s="582">
        <f t="shared" si="12"/>
        <v>0</v>
      </c>
      <c r="Q75" s="64" t="str">
        <f t="shared" si="14"/>
        <v>NO</v>
      </c>
      <c r="R75" s="201">
        <f t="shared" si="15"/>
      </c>
      <c r="S75" s="732" t="str">
        <f t="shared" si="13"/>
        <v> </v>
      </c>
    </row>
    <row r="76" spans="2:19" ht="15.75">
      <c r="B76" s="945" t="s">
        <v>124</v>
      </c>
      <c r="C76" s="970">
        <v>1128</v>
      </c>
      <c r="D76" s="1161" t="s">
        <v>310</v>
      </c>
      <c r="E76" s="443" t="s">
        <v>43</v>
      </c>
      <c r="F76" s="384" t="s">
        <v>5</v>
      </c>
      <c r="G76" s="591"/>
      <c r="H76" s="239">
        <v>510</v>
      </c>
      <c r="I76" s="242">
        <v>500</v>
      </c>
      <c r="J76" s="242">
        <v>360</v>
      </c>
      <c r="K76" s="242">
        <v>56</v>
      </c>
      <c r="L76" s="242">
        <v>7</v>
      </c>
      <c r="M76" s="643"/>
      <c r="N76" s="847">
        <v>1</v>
      </c>
      <c r="O76" s="860">
        <f>SUM(H76:$M76)</f>
        <v>1433</v>
      </c>
      <c r="P76" s="577">
        <f t="shared" si="12"/>
        <v>150</v>
      </c>
      <c r="Q76" s="206" t="str">
        <f aca="true" t="shared" si="16" ref="Q76:Q85">IF(O76&gt;1439,"Yes","NO")</f>
        <v>NO</v>
      </c>
      <c r="R76" s="196">
        <f aca="true" t="shared" si="17" ref="R76:R85">IF(Q76="yes","M","")</f>
      </c>
      <c r="S76" s="732" t="str">
        <f t="shared" si="13"/>
        <v> </v>
      </c>
    </row>
    <row r="77" spans="2:19" ht="15.75">
      <c r="B77" s="945" t="s">
        <v>124</v>
      </c>
      <c r="C77" s="973">
        <v>1786</v>
      </c>
      <c r="D77" s="76" t="s">
        <v>73</v>
      </c>
      <c r="E77" s="446" t="s">
        <v>51</v>
      </c>
      <c r="F77" s="385" t="s">
        <v>5</v>
      </c>
      <c r="G77" s="1168"/>
      <c r="H77" s="240">
        <v>560</v>
      </c>
      <c r="I77" s="589">
        <v>380</v>
      </c>
      <c r="J77" s="589">
        <v>324</v>
      </c>
      <c r="K77" s="589">
        <v>120</v>
      </c>
      <c r="L77" s="589">
        <v>28</v>
      </c>
      <c r="M77" s="644"/>
      <c r="N77" s="848">
        <v>1</v>
      </c>
      <c r="O77" s="645">
        <f>SUM(H77:$M77)</f>
        <v>1412</v>
      </c>
      <c r="P77" s="575">
        <f t="shared" si="12"/>
        <v>150</v>
      </c>
      <c r="Q77" s="178" t="str">
        <f t="shared" si="16"/>
        <v>NO</v>
      </c>
      <c r="R77" s="139">
        <f t="shared" si="17"/>
      </c>
      <c r="S77" s="732" t="str">
        <f t="shared" si="13"/>
        <v> </v>
      </c>
    </row>
    <row r="78" spans="2:19" ht="15.75">
      <c r="B78" s="945" t="s">
        <v>124</v>
      </c>
      <c r="C78" s="971">
        <v>6044</v>
      </c>
      <c r="D78" s="1163" t="s">
        <v>331</v>
      </c>
      <c r="E78" s="444" t="s">
        <v>56</v>
      </c>
      <c r="F78" s="385" t="s">
        <v>5</v>
      </c>
      <c r="G78" s="1168"/>
      <c r="H78" s="240">
        <v>420</v>
      </c>
      <c r="I78" s="589">
        <v>430</v>
      </c>
      <c r="J78" s="589">
        <v>468</v>
      </c>
      <c r="K78" s="589">
        <v>80</v>
      </c>
      <c r="L78" s="589">
        <v>14</v>
      </c>
      <c r="M78" s="644"/>
      <c r="N78" s="848">
        <v>1</v>
      </c>
      <c r="O78" s="645">
        <f>SUM(H78:$M78)</f>
        <v>1412</v>
      </c>
      <c r="P78" s="575">
        <f t="shared" si="12"/>
        <v>150</v>
      </c>
      <c r="Q78" s="178" t="str">
        <f t="shared" si="16"/>
        <v>NO</v>
      </c>
      <c r="R78" s="139">
        <f t="shared" si="17"/>
      </c>
      <c r="S78" s="732" t="str">
        <f t="shared" si="13"/>
        <v> </v>
      </c>
    </row>
    <row r="79" spans="2:19" ht="15.75">
      <c r="B79" s="945" t="s">
        <v>124</v>
      </c>
      <c r="C79" s="971">
        <v>2434</v>
      </c>
      <c r="D79" s="1163" t="s">
        <v>276</v>
      </c>
      <c r="E79" s="444" t="s">
        <v>51</v>
      </c>
      <c r="F79" s="385" t="s">
        <v>5</v>
      </c>
      <c r="G79" s="1038"/>
      <c r="H79" s="240">
        <v>480</v>
      </c>
      <c r="I79" s="589">
        <v>400</v>
      </c>
      <c r="J79" s="589">
        <v>351</v>
      </c>
      <c r="K79" s="589">
        <v>128</v>
      </c>
      <c r="L79" s="589">
        <v>42</v>
      </c>
      <c r="M79" s="644"/>
      <c r="N79" s="848">
        <v>1</v>
      </c>
      <c r="O79" s="645">
        <f>SUM(H79:$M79)</f>
        <v>1401</v>
      </c>
      <c r="P79" s="575">
        <f t="shared" si="12"/>
        <v>150</v>
      </c>
      <c r="Q79" s="178" t="str">
        <f t="shared" si="16"/>
        <v>NO</v>
      </c>
      <c r="R79" s="139">
        <f t="shared" si="17"/>
      </c>
      <c r="S79" s="732" t="str">
        <f t="shared" si="13"/>
        <v> </v>
      </c>
    </row>
    <row r="80" spans="2:19" ht="15.75">
      <c r="B80" s="945" t="s">
        <v>124</v>
      </c>
      <c r="C80" s="971">
        <v>322</v>
      </c>
      <c r="D80" s="1163" t="s">
        <v>69</v>
      </c>
      <c r="E80" s="444" t="s">
        <v>50</v>
      </c>
      <c r="F80" s="385" t="s">
        <v>5</v>
      </c>
      <c r="G80" s="1168"/>
      <c r="H80" s="240">
        <v>530</v>
      </c>
      <c r="I80" s="589">
        <v>280</v>
      </c>
      <c r="J80" s="589">
        <v>504</v>
      </c>
      <c r="K80" s="589">
        <v>64</v>
      </c>
      <c r="L80" s="589">
        <v>21</v>
      </c>
      <c r="M80" s="644"/>
      <c r="N80" s="848">
        <v>2</v>
      </c>
      <c r="O80" s="645">
        <f>SUM(H80:$M80)</f>
        <v>1399</v>
      </c>
      <c r="P80" s="575">
        <f t="shared" si="12"/>
        <v>150</v>
      </c>
      <c r="Q80" s="178" t="str">
        <f>IF(O80&gt;1439,"Yes","NO")</f>
        <v>NO</v>
      </c>
      <c r="R80" s="139">
        <f>IF(Q80="yes","M","")</f>
      </c>
      <c r="S80" s="732" t="str">
        <f>IF(O80=0," ",IF(P80&lt;&gt;150,"ERROR!"," "))</f>
        <v> </v>
      </c>
    </row>
    <row r="81" spans="2:19" ht="15.75">
      <c r="B81" s="945" t="s">
        <v>124</v>
      </c>
      <c r="C81" s="971">
        <v>1383</v>
      </c>
      <c r="D81" s="1028" t="s">
        <v>89</v>
      </c>
      <c r="E81" s="444" t="s">
        <v>51</v>
      </c>
      <c r="F81" s="385" t="s">
        <v>5</v>
      </c>
      <c r="G81" s="1038"/>
      <c r="H81" s="240">
        <v>350</v>
      </c>
      <c r="I81" s="589">
        <v>420</v>
      </c>
      <c r="J81" s="589">
        <v>351</v>
      </c>
      <c r="K81" s="589">
        <v>176</v>
      </c>
      <c r="L81" s="589">
        <v>70</v>
      </c>
      <c r="M81" s="644"/>
      <c r="N81" s="848">
        <v>2</v>
      </c>
      <c r="O81" s="645">
        <f>SUM(H81:$M81)</f>
        <v>1367</v>
      </c>
      <c r="P81" s="575">
        <f t="shared" si="12"/>
        <v>150</v>
      </c>
      <c r="Q81" s="178" t="str">
        <f>IF(O81&gt;1439,"Yes","NO")</f>
        <v>NO</v>
      </c>
      <c r="R81" s="139">
        <f>IF(Q81="yes","M","")</f>
      </c>
      <c r="S81" s="732" t="str">
        <f>IF(O81=0," ",IF(P81&lt;&gt;150,"ERROR!"," "))</f>
        <v> </v>
      </c>
    </row>
    <row r="82" spans="2:19" ht="15.75">
      <c r="B82" s="945" t="s">
        <v>124</v>
      </c>
      <c r="C82" s="971">
        <v>2</v>
      </c>
      <c r="D82" s="1163" t="s">
        <v>319</v>
      </c>
      <c r="E82" s="444" t="s">
        <v>43</v>
      </c>
      <c r="F82" s="385" t="s">
        <v>5</v>
      </c>
      <c r="G82" s="1168"/>
      <c r="H82" s="240">
        <v>460</v>
      </c>
      <c r="I82" s="589">
        <v>350</v>
      </c>
      <c r="J82" s="589">
        <v>396</v>
      </c>
      <c r="K82" s="589">
        <v>88</v>
      </c>
      <c r="L82" s="589">
        <v>63</v>
      </c>
      <c r="M82" s="644"/>
      <c r="N82" s="848">
        <v>5</v>
      </c>
      <c r="O82" s="645">
        <f>SUM(H82:$M82)</f>
        <v>1357</v>
      </c>
      <c r="P82" s="575">
        <f t="shared" si="12"/>
        <v>150</v>
      </c>
      <c r="Q82" s="178" t="str">
        <f>IF(O82&gt;1439,"Yes","NO")</f>
        <v>NO</v>
      </c>
      <c r="R82" s="139">
        <f>IF(Q82="yes","M","")</f>
      </c>
      <c r="S82" s="732" t="str">
        <f>IF(O82=0," ",IF(P82&lt;&gt;150,"ERROR!"," "))</f>
        <v> </v>
      </c>
    </row>
    <row r="83" spans="2:19" ht="15.75">
      <c r="B83" s="945" t="s">
        <v>124</v>
      </c>
      <c r="C83" s="971">
        <v>6035</v>
      </c>
      <c r="D83" s="1028" t="s">
        <v>314</v>
      </c>
      <c r="E83" s="444" t="s">
        <v>56</v>
      </c>
      <c r="F83" s="385" t="s">
        <v>5</v>
      </c>
      <c r="G83" s="1038"/>
      <c r="H83" s="240">
        <v>340</v>
      </c>
      <c r="I83" s="589">
        <v>300</v>
      </c>
      <c r="J83" s="589">
        <v>567</v>
      </c>
      <c r="K83" s="589">
        <v>104</v>
      </c>
      <c r="L83" s="589">
        <v>28</v>
      </c>
      <c r="M83" s="644"/>
      <c r="N83" s="848">
        <v>6</v>
      </c>
      <c r="O83" s="645">
        <f>SUM(H83:$M83)</f>
        <v>1339</v>
      </c>
      <c r="P83" s="575">
        <f t="shared" si="12"/>
        <v>150</v>
      </c>
      <c r="Q83" s="178" t="str">
        <f t="shared" si="16"/>
        <v>NO</v>
      </c>
      <c r="R83" s="139">
        <f t="shared" si="17"/>
      </c>
      <c r="S83" s="732" t="str">
        <f t="shared" si="13"/>
        <v> </v>
      </c>
    </row>
    <row r="84" spans="2:19" ht="15.75">
      <c r="B84" s="945" t="s">
        <v>124</v>
      </c>
      <c r="C84" s="971">
        <v>6045</v>
      </c>
      <c r="D84" s="1028" t="s">
        <v>317</v>
      </c>
      <c r="E84" s="444" t="s">
        <v>56</v>
      </c>
      <c r="F84" s="385" t="s">
        <v>5</v>
      </c>
      <c r="G84" s="1038"/>
      <c r="H84" s="240">
        <v>250</v>
      </c>
      <c r="I84" s="589">
        <v>350</v>
      </c>
      <c r="J84" s="589">
        <v>423</v>
      </c>
      <c r="K84" s="589">
        <v>200</v>
      </c>
      <c r="L84" s="589">
        <v>70</v>
      </c>
      <c r="M84" s="644"/>
      <c r="N84" s="848">
        <v>8</v>
      </c>
      <c r="O84" s="645">
        <f>SUM(H84:$M84)</f>
        <v>1293</v>
      </c>
      <c r="P84" s="575">
        <f t="shared" si="12"/>
        <v>150</v>
      </c>
      <c r="Q84" s="178" t="str">
        <f t="shared" si="16"/>
        <v>NO</v>
      </c>
      <c r="R84" s="139">
        <f t="shared" si="17"/>
      </c>
      <c r="S84" s="732" t="str">
        <f t="shared" si="13"/>
        <v> </v>
      </c>
    </row>
    <row r="85" spans="2:19" ht="15.75">
      <c r="B85" s="945" t="s">
        <v>124</v>
      </c>
      <c r="C85" s="972">
        <v>1467</v>
      </c>
      <c r="D85" s="77" t="s">
        <v>345</v>
      </c>
      <c r="E85" s="453" t="s">
        <v>50</v>
      </c>
      <c r="F85" s="387" t="s">
        <v>5</v>
      </c>
      <c r="G85" s="590" t="s">
        <v>420</v>
      </c>
      <c r="H85" s="240"/>
      <c r="I85" s="589"/>
      <c r="J85" s="589"/>
      <c r="K85" s="589"/>
      <c r="L85" s="589"/>
      <c r="M85" s="644"/>
      <c r="N85" s="848"/>
      <c r="O85" s="839">
        <f>SUM(H85:$M85)</f>
        <v>0</v>
      </c>
      <c r="P85" s="578">
        <f t="shared" si="12"/>
        <v>0</v>
      </c>
      <c r="Q85" s="226" t="str">
        <f t="shared" si="16"/>
        <v>NO</v>
      </c>
      <c r="R85" s="201">
        <f t="shared" si="17"/>
      </c>
      <c r="S85" s="732" t="str">
        <f t="shared" si="13"/>
        <v> </v>
      </c>
    </row>
    <row r="86" spans="2:19" ht="16.5" thickBot="1">
      <c r="B86" s="945" t="s">
        <v>124</v>
      </c>
      <c r="C86" s="707">
        <v>6032</v>
      </c>
      <c r="D86" s="166" t="s">
        <v>250</v>
      </c>
      <c r="E86" s="450" t="s">
        <v>56</v>
      </c>
      <c r="F86" s="403" t="s">
        <v>5</v>
      </c>
      <c r="G86" s="1169" t="s">
        <v>420</v>
      </c>
      <c r="H86" s="221"/>
      <c r="I86" s="599"/>
      <c r="J86" s="599"/>
      <c r="K86" s="599"/>
      <c r="L86" s="599"/>
      <c r="M86" s="861"/>
      <c r="N86" s="849"/>
      <c r="O86" s="859">
        <f>SUM(H86:$M86)</f>
        <v>0</v>
      </c>
      <c r="P86" s="576">
        <f t="shared" si="12"/>
        <v>0</v>
      </c>
      <c r="Q86" s="207" t="str">
        <f>IF(O86&gt;1439,"Yes","NO")</f>
        <v>NO</v>
      </c>
      <c r="R86" s="140">
        <f>IF(Q86="yes","M","")</f>
      </c>
      <c r="S86" s="732" t="str">
        <f t="shared" si="13"/>
        <v> </v>
      </c>
    </row>
    <row r="87" spans="2:19" ht="15.75">
      <c r="B87" s="945" t="s">
        <v>124</v>
      </c>
      <c r="C87" s="965">
        <v>6043</v>
      </c>
      <c r="D87" s="146" t="s">
        <v>315</v>
      </c>
      <c r="E87" s="447" t="s">
        <v>56</v>
      </c>
      <c r="F87" s="409" t="s">
        <v>6</v>
      </c>
      <c r="G87" s="1166"/>
      <c r="H87" s="990">
        <v>590</v>
      </c>
      <c r="I87" s="862">
        <v>330</v>
      </c>
      <c r="J87" s="862">
        <v>333</v>
      </c>
      <c r="K87" s="862">
        <v>80</v>
      </c>
      <c r="L87" s="862">
        <v>49</v>
      </c>
      <c r="M87" s="863"/>
      <c r="N87" s="864">
        <v>4</v>
      </c>
      <c r="O87" s="104">
        <f>SUM(H87:$M87)</f>
        <v>1382</v>
      </c>
      <c r="P87" s="583">
        <f t="shared" si="12"/>
        <v>150</v>
      </c>
      <c r="Q87" s="1212" t="str">
        <f>IF(O87&gt;1379,"Yes","NO")</f>
        <v>Yes</v>
      </c>
      <c r="R87" s="1211" t="str">
        <f aca="true" t="shared" si="18" ref="R87:R92">IF(Q87="yes","G","")</f>
        <v>G</v>
      </c>
      <c r="S87" s="732" t="str">
        <f t="shared" si="13"/>
        <v> </v>
      </c>
    </row>
    <row r="88" spans="2:19" ht="15.75">
      <c r="B88" s="945" t="s">
        <v>124</v>
      </c>
      <c r="C88" s="729">
        <v>1475</v>
      </c>
      <c r="D88" s="150" t="s">
        <v>403</v>
      </c>
      <c r="E88" s="449" t="s">
        <v>50</v>
      </c>
      <c r="F88" s="402" t="s">
        <v>6</v>
      </c>
      <c r="G88" s="126"/>
      <c r="H88" s="138">
        <v>440</v>
      </c>
      <c r="I88" s="589">
        <v>450</v>
      </c>
      <c r="J88" s="589">
        <v>333</v>
      </c>
      <c r="K88" s="589">
        <v>112</v>
      </c>
      <c r="L88" s="589">
        <v>42</v>
      </c>
      <c r="M88" s="644"/>
      <c r="N88" s="848">
        <v>4</v>
      </c>
      <c r="O88" s="645">
        <f>SUM(H88:$M88)</f>
        <v>1377</v>
      </c>
      <c r="P88" s="575">
        <f aca="true" t="shared" si="19" ref="P88:P93">(H88/10)+(I88/10)+(J88/9)+(K88/8)+(L88/7)+(M88/6)+N88</f>
        <v>150</v>
      </c>
      <c r="Q88" s="74" t="str">
        <f>IF(O88&gt;1379,"Yes","NO")</f>
        <v>NO</v>
      </c>
      <c r="R88" s="173">
        <f t="shared" si="18"/>
      </c>
      <c r="S88" s="666" t="str">
        <f aca="true" t="shared" si="20" ref="S88:S93">IF(O88=0," ",IF(P88&lt;&gt;150,"ERROR!"," "))</f>
        <v> </v>
      </c>
    </row>
    <row r="89" spans="2:19" ht="15.75">
      <c r="B89" s="945" t="s">
        <v>124</v>
      </c>
      <c r="C89" s="731">
        <v>6040</v>
      </c>
      <c r="D89" s="147" t="s">
        <v>312</v>
      </c>
      <c r="E89" s="454" t="s">
        <v>56</v>
      </c>
      <c r="F89" s="402" t="s">
        <v>6</v>
      </c>
      <c r="G89" s="126"/>
      <c r="H89" s="138">
        <v>400</v>
      </c>
      <c r="I89" s="589">
        <v>360</v>
      </c>
      <c r="J89" s="589">
        <v>351</v>
      </c>
      <c r="K89" s="589">
        <v>184</v>
      </c>
      <c r="L89" s="589">
        <v>63</v>
      </c>
      <c r="M89" s="644"/>
      <c r="N89" s="848">
        <v>3</v>
      </c>
      <c r="O89" s="645">
        <f>SUM(H89:$M89)</f>
        <v>1358</v>
      </c>
      <c r="P89" s="575">
        <f t="shared" si="19"/>
        <v>150</v>
      </c>
      <c r="Q89" s="74" t="str">
        <f>IF(O89&gt;1379,"Yes","NO")</f>
        <v>NO</v>
      </c>
      <c r="R89" s="173">
        <f t="shared" si="18"/>
      </c>
      <c r="S89" s="666" t="str">
        <f t="shared" si="20"/>
        <v> </v>
      </c>
    </row>
    <row r="90" spans="2:19" ht="15.75">
      <c r="B90" s="945" t="s">
        <v>124</v>
      </c>
      <c r="C90" s="731">
        <v>13</v>
      </c>
      <c r="D90" s="147" t="s">
        <v>66</v>
      </c>
      <c r="E90" s="454" t="s">
        <v>43</v>
      </c>
      <c r="F90" s="400" t="s">
        <v>6</v>
      </c>
      <c r="G90" s="84"/>
      <c r="H90" s="202">
        <v>220</v>
      </c>
      <c r="I90" s="222">
        <v>330</v>
      </c>
      <c r="J90" s="222">
        <v>378</v>
      </c>
      <c r="K90" s="222">
        <v>208</v>
      </c>
      <c r="L90" s="222">
        <v>98</v>
      </c>
      <c r="M90" s="585"/>
      <c r="N90" s="851">
        <v>13</v>
      </c>
      <c r="O90" s="839">
        <f>SUM(H90:$M90)</f>
        <v>1234</v>
      </c>
      <c r="P90" s="578">
        <f t="shared" si="19"/>
        <v>150</v>
      </c>
      <c r="Q90" s="74" t="str">
        <f>IF(O90&gt;1379,"Yes","NO")</f>
        <v>NO</v>
      </c>
      <c r="R90" s="201">
        <f t="shared" si="18"/>
      </c>
      <c r="S90" s="732" t="str">
        <f t="shared" si="20"/>
        <v> </v>
      </c>
    </row>
    <row r="91" spans="2:19" ht="16.5" thickBot="1">
      <c r="B91" s="945" t="s">
        <v>124</v>
      </c>
      <c r="C91" s="707">
        <v>1314</v>
      </c>
      <c r="D91" s="166" t="s">
        <v>279</v>
      </c>
      <c r="E91" s="450" t="s">
        <v>48</v>
      </c>
      <c r="F91" s="403" t="s">
        <v>6</v>
      </c>
      <c r="G91" s="27" t="s">
        <v>442</v>
      </c>
      <c r="H91" s="177"/>
      <c r="I91" s="599"/>
      <c r="J91" s="599"/>
      <c r="K91" s="599"/>
      <c r="L91" s="599"/>
      <c r="M91" s="861"/>
      <c r="N91" s="849"/>
      <c r="O91" s="859">
        <f>SUM(H91:$M91)</f>
        <v>0</v>
      </c>
      <c r="P91" s="576">
        <f t="shared" si="19"/>
        <v>0</v>
      </c>
      <c r="Q91" s="24" t="str">
        <f>IF(O91&gt;1379,"Yes","NO")</f>
        <v>NO</v>
      </c>
      <c r="R91" s="209">
        <f t="shared" si="18"/>
      </c>
      <c r="S91" s="667" t="str">
        <f t="shared" si="20"/>
        <v> </v>
      </c>
    </row>
    <row r="92" spans="2:19" ht="15.75">
      <c r="B92" s="945" t="s">
        <v>124</v>
      </c>
      <c r="C92" s="964">
        <v>169</v>
      </c>
      <c r="D92" s="167" t="s">
        <v>171</v>
      </c>
      <c r="E92" s="451" t="s">
        <v>43</v>
      </c>
      <c r="F92" s="404" t="s">
        <v>7</v>
      </c>
      <c r="G92" s="165"/>
      <c r="H92" s="606">
        <v>500</v>
      </c>
      <c r="I92" s="1134">
        <v>330</v>
      </c>
      <c r="J92" s="1134">
        <v>396</v>
      </c>
      <c r="K92" s="1134">
        <v>128</v>
      </c>
      <c r="L92" s="1134">
        <v>35</v>
      </c>
      <c r="M92" s="1147"/>
      <c r="N92" s="853">
        <v>2</v>
      </c>
      <c r="O92" s="860">
        <f>SUM(H92:$M92)</f>
        <v>1389</v>
      </c>
      <c r="P92" s="579">
        <f t="shared" si="19"/>
        <v>150</v>
      </c>
      <c r="Q92" s="1172" t="str">
        <f>IF(O92&gt;1289,"Yes","NO")</f>
        <v>Yes</v>
      </c>
      <c r="R92" s="1197" t="str">
        <f t="shared" si="18"/>
        <v>G</v>
      </c>
      <c r="S92" s="868" t="str">
        <f t="shared" si="20"/>
        <v> </v>
      </c>
    </row>
    <row r="93" spans="2:19" ht="15.75">
      <c r="B93" s="945" t="s">
        <v>124</v>
      </c>
      <c r="C93" s="964">
        <v>1809</v>
      </c>
      <c r="D93" s="167" t="s">
        <v>285</v>
      </c>
      <c r="E93" s="451" t="s">
        <v>46</v>
      </c>
      <c r="F93" s="402" t="s">
        <v>7</v>
      </c>
      <c r="G93" s="185"/>
      <c r="H93" s="57">
        <v>220</v>
      </c>
      <c r="I93" s="58">
        <v>240</v>
      </c>
      <c r="J93" s="58">
        <v>441</v>
      </c>
      <c r="K93" s="58">
        <v>296</v>
      </c>
      <c r="L93" s="58">
        <v>56</v>
      </c>
      <c r="M93" s="4"/>
      <c r="N93" s="875">
        <v>10</v>
      </c>
      <c r="O93" s="645">
        <f>SUM(H93:$M93)</f>
        <v>1253</v>
      </c>
      <c r="P93" s="575">
        <f t="shared" si="19"/>
        <v>150</v>
      </c>
      <c r="Q93" s="74" t="str">
        <f>IF(O93&gt;1289,"Yes","NO")</f>
        <v>NO</v>
      </c>
      <c r="R93" s="173">
        <f>IF(Q93="yes","S","")</f>
      </c>
      <c r="S93" s="732" t="str">
        <f t="shared" si="20"/>
        <v> </v>
      </c>
    </row>
    <row r="94" spans="2:19" ht="15.75">
      <c r="B94" s="945" t="s">
        <v>124</v>
      </c>
      <c r="C94" s="729">
        <v>1051</v>
      </c>
      <c r="D94" s="150" t="s">
        <v>268</v>
      </c>
      <c r="E94" s="449" t="s">
        <v>46</v>
      </c>
      <c r="F94" s="402" t="s">
        <v>7</v>
      </c>
      <c r="G94" s="185"/>
      <c r="H94" s="240">
        <v>260</v>
      </c>
      <c r="I94" s="589">
        <v>260</v>
      </c>
      <c r="J94" s="589">
        <v>441</v>
      </c>
      <c r="K94" s="589">
        <v>184</v>
      </c>
      <c r="L94" s="589">
        <v>63</v>
      </c>
      <c r="M94" s="644"/>
      <c r="N94" s="848">
        <v>17</v>
      </c>
      <c r="O94" s="645">
        <f>SUM(H94:$M94)</f>
        <v>1208</v>
      </c>
      <c r="P94" s="575">
        <f aca="true" t="shared" si="21" ref="P94:P100">(H94/10)+(I94/10)+(J94/9)+(K94/8)+(L94/7)+(M94/6)+N94</f>
        <v>150</v>
      </c>
      <c r="Q94" s="74" t="str">
        <f aca="true" t="shared" si="22" ref="Q94:Q100">IF(O94&gt;1289,"Yes","NO")</f>
        <v>NO</v>
      </c>
      <c r="R94" s="173">
        <f aca="true" t="shared" si="23" ref="R94:R100">IF(Q94="yes","S","")</f>
      </c>
      <c r="S94" s="732" t="str">
        <f t="shared" si="13"/>
        <v> </v>
      </c>
    </row>
    <row r="95" spans="2:19" ht="15.75">
      <c r="B95" s="945" t="s">
        <v>124</v>
      </c>
      <c r="C95" s="729">
        <v>1281</v>
      </c>
      <c r="D95" s="150" t="s">
        <v>88</v>
      </c>
      <c r="E95" s="449" t="s">
        <v>43</v>
      </c>
      <c r="F95" s="402" t="s">
        <v>7</v>
      </c>
      <c r="G95" s="185"/>
      <c r="H95" s="240">
        <v>330</v>
      </c>
      <c r="I95" s="589">
        <v>210</v>
      </c>
      <c r="J95" s="589">
        <v>441</v>
      </c>
      <c r="K95" s="589">
        <v>128</v>
      </c>
      <c r="L95" s="589">
        <v>84</v>
      </c>
      <c r="M95" s="644"/>
      <c r="N95" s="848">
        <v>19</v>
      </c>
      <c r="O95" s="645">
        <f>SUM(H95:$M95)</f>
        <v>1193</v>
      </c>
      <c r="P95" s="575">
        <f t="shared" si="21"/>
        <v>150</v>
      </c>
      <c r="Q95" s="74" t="str">
        <f t="shared" si="22"/>
        <v>NO</v>
      </c>
      <c r="R95" s="173">
        <f t="shared" si="23"/>
      </c>
      <c r="S95" s="732" t="str">
        <f t="shared" si="13"/>
        <v> </v>
      </c>
    </row>
    <row r="96" spans="2:19" ht="15.75">
      <c r="B96" s="945" t="s">
        <v>124</v>
      </c>
      <c r="C96" s="729">
        <v>1618</v>
      </c>
      <c r="D96" s="150" t="s">
        <v>80</v>
      </c>
      <c r="E96" s="449" t="s">
        <v>45</v>
      </c>
      <c r="F96" s="402" t="s">
        <v>7</v>
      </c>
      <c r="G96" s="185"/>
      <c r="H96" s="240">
        <v>270</v>
      </c>
      <c r="I96" s="589">
        <v>190</v>
      </c>
      <c r="J96" s="589">
        <v>396</v>
      </c>
      <c r="K96" s="589">
        <v>208</v>
      </c>
      <c r="L96" s="589">
        <v>119</v>
      </c>
      <c r="M96" s="644"/>
      <c r="N96" s="848">
        <v>17</v>
      </c>
      <c r="O96" s="645">
        <f>SUM(H96:$M96)</f>
        <v>1183</v>
      </c>
      <c r="P96" s="575">
        <f t="shared" si="21"/>
        <v>150</v>
      </c>
      <c r="Q96" s="74" t="str">
        <f t="shared" si="22"/>
        <v>NO</v>
      </c>
      <c r="R96" s="173">
        <f t="shared" si="23"/>
      </c>
      <c r="S96" s="732" t="str">
        <f t="shared" si="13"/>
        <v> </v>
      </c>
    </row>
    <row r="97" spans="2:19" ht="15.75">
      <c r="B97" s="945" t="s">
        <v>124</v>
      </c>
      <c r="C97" s="729">
        <v>1569</v>
      </c>
      <c r="D97" s="150" t="s">
        <v>68</v>
      </c>
      <c r="E97" s="449" t="s">
        <v>48</v>
      </c>
      <c r="F97" s="402" t="s">
        <v>7</v>
      </c>
      <c r="G97" s="185"/>
      <c r="H97" s="240">
        <v>290</v>
      </c>
      <c r="I97" s="589">
        <v>230</v>
      </c>
      <c r="J97" s="589">
        <v>351</v>
      </c>
      <c r="K97" s="589">
        <v>112</v>
      </c>
      <c r="L97" s="589">
        <v>161</v>
      </c>
      <c r="M97" s="644"/>
      <c r="N97" s="848">
        <v>22</v>
      </c>
      <c r="O97" s="645">
        <f>SUM(H97:$M97)</f>
        <v>1144</v>
      </c>
      <c r="P97" s="575">
        <f t="shared" si="21"/>
        <v>150</v>
      </c>
      <c r="Q97" s="74" t="str">
        <f t="shared" si="22"/>
        <v>NO</v>
      </c>
      <c r="R97" s="173">
        <f t="shared" si="23"/>
      </c>
      <c r="S97" s="732" t="str">
        <f t="shared" si="13"/>
        <v> </v>
      </c>
    </row>
    <row r="98" spans="2:19" ht="15.75">
      <c r="B98" s="945" t="s">
        <v>124</v>
      </c>
      <c r="C98" s="729">
        <v>1233</v>
      </c>
      <c r="D98" s="150" t="s">
        <v>234</v>
      </c>
      <c r="E98" s="449" t="s">
        <v>45</v>
      </c>
      <c r="F98" s="402" t="s">
        <v>7</v>
      </c>
      <c r="G98" s="185"/>
      <c r="H98" s="240">
        <v>250</v>
      </c>
      <c r="I98" s="589">
        <v>150</v>
      </c>
      <c r="J98" s="589">
        <v>369</v>
      </c>
      <c r="K98" s="589">
        <v>240</v>
      </c>
      <c r="L98" s="589">
        <v>126</v>
      </c>
      <c r="M98" s="644"/>
      <c r="N98" s="848">
        <v>21</v>
      </c>
      <c r="O98" s="645">
        <f>SUM(H98:$M98)</f>
        <v>1135</v>
      </c>
      <c r="P98" s="575">
        <f t="shared" si="21"/>
        <v>150</v>
      </c>
      <c r="Q98" s="74" t="str">
        <f>IF(O98&gt;1289,"Yes","NO")</f>
        <v>NO</v>
      </c>
      <c r="R98" s="173">
        <f>IF(Q98="yes","S","")</f>
      </c>
      <c r="S98" s="732" t="str">
        <f>IF(O98=0," ",IF(P98&lt;&gt;150,"ERROR!"," "))</f>
        <v> </v>
      </c>
    </row>
    <row r="99" spans="2:19" ht="15.75">
      <c r="B99" s="945" t="s">
        <v>124</v>
      </c>
      <c r="C99" s="731">
        <v>9013</v>
      </c>
      <c r="D99" s="147" t="s">
        <v>391</v>
      </c>
      <c r="E99" s="454" t="s">
        <v>392</v>
      </c>
      <c r="F99" s="400" t="s">
        <v>7</v>
      </c>
      <c r="G99" s="1170"/>
      <c r="H99" s="64">
        <v>190</v>
      </c>
      <c r="I99" s="1">
        <v>170</v>
      </c>
      <c r="J99" s="1">
        <v>306</v>
      </c>
      <c r="K99" s="1">
        <v>232</v>
      </c>
      <c r="L99" s="1">
        <v>140</v>
      </c>
      <c r="M99" s="14"/>
      <c r="N99" s="876">
        <v>31</v>
      </c>
      <c r="O99" s="839">
        <f>SUM(H99:$M99)</f>
        <v>1038</v>
      </c>
      <c r="P99" s="578">
        <f t="shared" si="21"/>
        <v>150</v>
      </c>
      <c r="Q99" s="23" t="str">
        <f>IF(O99&gt;1289,"Yes","NO")</f>
        <v>NO</v>
      </c>
      <c r="R99" s="210">
        <f>IF(Q99="yes","S","")</f>
      </c>
      <c r="S99" s="732" t="str">
        <f>IF(O99=0," ",IF(P99&lt;&gt;150,"ERROR!"," "))</f>
        <v> </v>
      </c>
    </row>
    <row r="100" spans="2:19" ht="16.5" thickBot="1">
      <c r="B100" s="945" t="s">
        <v>124</v>
      </c>
      <c r="C100" s="707">
        <v>1765</v>
      </c>
      <c r="D100" s="166" t="s">
        <v>363</v>
      </c>
      <c r="E100" s="450" t="s">
        <v>46</v>
      </c>
      <c r="F100" s="403" t="s">
        <v>7</v>
      </c>
      <c r="G100" s="1169"/>
      <c r="H100" s="221">
        <v>170</v>
      </c>
      <c r="I100" s="599">
        <v>160</v>
      </c>
      <c r="J100" s="599">
        <v>297</v>
      </c>
      <c r="K100" s="599">
        <v>176</v>
      </c>
      <c r="L100" s="599">
        <v>147</v>
      </c>
      <c r="M100" s="861"/>
      <c r="N100" s="849">
        <v>41</v>
      </c>
      <c r="O100" s="859">
        <f>SUM(H100:$M100)</f>
        <v>950</v>
      </c>
      <c r="P100" s="576">
        <f t="shared" si="21"/>
        <v>150</v>
      </c>
      <c r="Q100" s="1222" t="str">
        <f t="shared" si="22"/>
        <v>NO</v>
      </c>
      <c r="R100" s="1221">
        <f t="shared" si="23"/>
      </c>
      <c r="S100" s="667" t="str">
        <f t="shared" si="13"/>
        <v> </v>
      </c>
    </row>
    <row r="101" spans="3:18" ht="24.75" customHeight="1" thickBot="1">
      <c r="C101" s="968">
        <f>COUNT(C67:C100)</f>
        <v>34</v>
      </c>
      <c r="D101" s="1458" t="s">
        <v>24</v>
      </c>
      <c r="E101" s="1459"/>
      <c r="F101" s="1430" t="s">
        <v>31</v>
      </c>
      <c r="G101" s="1431"/>
      <c r="H101" s="1432"/>
      <c r="I101" s="1432"/>
      <c r="J101" s="1432"/>
      <c r="K101" s="1432"/>
      <c r="L101" s="1432"/>
      <c r="M101" s="1432"/>
      <c r="N101" s="1432"/>
      <c r="O101" s="1432"/>
      <c r="P101" s="1431"/>
      <c r="Q101" s="1431"/>
      <c r="R101" s="1437"/>
    </row>
    <row r="102" spans="4:14" ht="15.75">
      <c r="D102" s="633"/>
      <c r="E102" s="447"/>
      <c r="F102" s="408"/>
      <c r="G102" s="1034"/>
      <c r="H102" s="181"/>
      <c r="I102" s="181"/>
      <c r="J102" s="181"/>
      <c r="K102" s="181"/>
      <c r="L102" s="181"/>
      <c r="M102" s="181"/>
      <c r="N102" s="1034"/>
    </row>
    <row r="103" ht="9.75" customHeight="1" thickBot="1"/>
    <row r="104" spans="4:14" ht="27.75" customHeight="1" thickBot="1">
      <c r="D104" s="1304" t="s">
        <v>15</v>
      </c>
      <c r="E104" s="1305"/>
      <c r="F104" s="1305"/>
      <c r="G104" s="1305"/>
      <c r="H104" s="1305"/>
      <c r="I104" s="1305"/>
      <c r="J104" s="1305"/>
      <c r="K104" s="1305"/>
      <c r="L104" s="1305"/>
      <c r="M104" s="1305"/>
      <c r="N104" s="1306"/>
    </row>
    <row r="105" spans="3:19" ht="35.25" customHeight="1" thickBot="1">
      <c r="C105" s="962" t="s">
        <v>1</v>
      </c>
      <c r="D105" s="1033" t="s">
        <v>0</v>
      </c>
      <c r="E105" s="442" t="s">
        <v>39</v>
      </c>
      <c r="F105" s="386" t="s">
        <v>57</v>
      </c>
      <c r="G105" s="189"/>
      <c r="H105" s="55" t="s">
        <v>19</v>
      </c>
      <c r="I105" s="78">
        <v>10</v>
      </c>
      <c r="J105" s="78">
        <v>9</v>
      </c>
      <c r="K105" s="78">
        <v>8</v>
      </c>
      <c r="L105" s="78">
        <v>7</v>
      </c>
      <c r="M105" s="66"/>
      <c r="N105" s="149">
        <v>0</v>
      </c>
      <c r="O105" s="34" t="s">
        <v>3</v>
      </c>
      <c r="P105" s="107" t="s">
        <v>28</v>
      </c>
      <c r="Q105" s="160" t="s">
        <v>22</v>
      </c>
      <c r="R105" s="47" t="s">
        <v>23</v>
      </c>
      <c r="S105" s="664" t="s">
        <v>302</v>
      </c>
    </row>
    <row r="106" spans="2:19" ht="15.75">
      <c r="B106" s="945" t="s">
        <v>125</v>
      </c>
      <c r="C106" s="974">
        <v>6016</v>
      </c>
      <c r="D106" s="1021" t="s">
        <v>272</v>
      </c>
      <c r="E106" s="464" t="s">
        <v>56</v>
      </c>
      <c r="F106" s="399" t="s">
        <v>8</v>
      </c>
      <c r="G106" s="1024"/>
      <c r="H106" s="144">
        <v>790</v>
      </c>
      <c r="I106" s="56">
        <v>440</v>
      </c>
      <c r="J106" s="56">
        <v>207</v>
      </c>
      <c r="K106" s="56">
        <v>32</v>
      </c>
      <c r="L106" s="56"/>
      <c r="M106" s="45"/>
      <c r="N106" s="113"/>
      <c r="O106" s="99">
        <f>SUM(H106:$M106)</f>
        <v>1469</v>
      </c>
      <c r="P106" s="118">
        <f aca="true" t="shared" si="24" ref="P106:P129">(H106/10)+(I106/10)+(J106/9)+(K106/8)+(L106/7)+(M106/6)+N106</f>
        <v>150</v>
      </c>
      <c r="Q106" s="1322"/>
      <c r="R106" s="1323"/>
      <c r="S106" s="732" t="str">
        <f>IF(O106=0," ",IF(P106&lt;&gt;150,"ERROR!"," "))</f>
        <v> </v>
      </c>
    </row>
    <row r="107" spans="2:19" ht="16.5" thickBot="1">
      <c r="B107" s="945" t="s">
        <v>125</v>
      </c>
      <c r="C107" s="707">
        <v>6008</v>
      </c>
      <c r="D107" s="166" t="s">
        <v>248</v>
      </c>
      <c r="E107" s="450" t="s">
        <v>56</v>
      </c>
      <c r="F107" s="403" t="s">
        <v>8</v>
      </c>
      <c r="G107" s="1042"/>
      <c r="H107" s="64">
        <v>800</v>
      </c>
      <c r="I107" s="1">
        <v>420</v>
      </c>
      <c r="J107" s="1">
        <v>225</v>
      </c>
      <c r="K107" s="1">
        <v>16</v>
      </c>
      <c r="L107" s="1"/>
      <c r="M107" s="14"/>
      <c r="N107" s="108">
        <v>1</v>
      </c>
      <c r="O107" s="859">
        <f>SUM(H107:$M107)</f>
        <v>1461</v>
      </c>
      <c r="P107" s="576">
        <f t="shared" si="24"/>
        <v>150</v>
      </c>
      <c r="Q107" s="1397"/>
      <c r="R107" s="1398"/>
      <c r="S107" s="666" t="str">
        <f aca="true" t="shared" si="25" ref="S107:S129">IF(O107=0," ",IF(P107&lt;&gt;150,"ERROR!"," "))</f>
        <v> </v>
      </c>
    </row>
    <row r="108" spans="2:19" ht="15.75">
      <c r="B108" s="945" t="s">
        <v>125</v>
      </c>
      <c r="C108" s="964">
        <v>6038</v>
      </c>
      <c r="D108" s="167" t="s">
        <v>313</v>
      </c>
      <c r="E108" s="451" t="s">
        <v>56</v>
      </c>
      <c r="F108" s="404" t="s">
        <v>4</v>
      </c>
      <c r="G108" s="165"/>
      <c r="H108" s="144">
        <v>770</v>
      </c>
      <c r="I108" s="56">
        <v>400</v>
      </c>
      <c r="J108" s="56">
        <v>234</v>
      </c>
      <c r="K108" s="56">
        <v>48</v>
      </c>
      <c r="L108" s="56">
        <v>7</v>
      </c>
      <c r="M108" s="45"/>
      <c r="N108" s="113"/>
      <c r="O108" s="860">
        <f>SUM(H108:$M108)</f>
        <v>1459</v>
      </c>
      <c r="P108" s="579">
        <f t="shared" si="24"/>
        <v>150</v>
      </c>
      <c r="Q108" s="143" t="str">
        <f aca="true" t="shared" si="26" ref="Q108:Q116">IF(O108&gt;1475,"Yes","NO")</f>
        <v>NO</v>
      </c>
      <c r="R108" s="196">
        <f aca="true" t="shared" si="27" ref="R108:R116">IF(Q108="yes","HM","")</f>
      </c>
      <c r="S108" s="868" t="str">
        <f t="shared" si="25"/>
        <v> </v>
      </c>
    </row>
    <row r="109" spans="2:19" ht="15.75">
      <c r="B109" s="945" t="s">
        <v>125</v>
      </c>
      <c r="C109" s="729">
        <v>6034</v>
      </c>
      <c r="D109" s="150" t="s">
        <v>278</v>
      </c>
      <c r="E109" s="449" t="s">
        <v>56</v>
      </c>
      <c r="F109" s="402" t="s">
        <v>4</v>
      </c>
      <c r="G109" s="185"/>
      <c r="H109" s="57">
        <v>660</v>
      </c>
      <c r="I109" s="58">
        <v>430</v>
      </c>
      <c r="J109" s="58">
        <v>315</v>
      </c>
      <c r="K109" s="58">
        <v>40</v>
      </c>
      <c r="L109" s="58">
        <v>7</v>
      </c>
      <c r="M109" s="4"/>
      <c r="N109" s="114"/>
      <c r="O109" s="645">
        <f>SUM(H109:$M109)</f>
        <v>1452</v>
      </c>
      <c r="P109" s="575">
        <f t="shared" si="24"/>
        <v>150</v>
      </c>
      <c r="Q109" s="89" t="str">
        <f t="shared" si="26"/>
        <v>NO</v>
      </c>
      <c r="R109" s="139">
        <f t="shared" si="27"/>
      </c>
      <c r="S109" s="732" t="str">
        <f t="shared" si="25"/>
        <v> </v>
      </c>
    </row>
    <row r="110" spans="2:19" ht="15.75">
      <c r="B110" s="945" t="s">
        <v>125</v>
      </c>
      <c r="C110" s="729">
        <v>6027</v>
      </c>
      <c r="D110" s="150" t="s">
        <v>78</v>
      </c>
      <c r="E110" s="449" t="s">
        <v>43</v>
      </c>
      <c r="F110" s="402" t="s">
        <v>4</v>
      </c>
      <c r="G110" s="185"/>
      <c r="H110" s="57">
        <v>570</v>
      </c>
      <c r="I110" s="58">
        <v>480</v>
      </c>
      <c r="J110" s="58">
        <v>351</v>
      </c>
      <c r="K110" s="58">
        <v>48</v>
      </c>
      <c r="L110" s="58"/>
      <c r="M110" s="4"/>
      <c r="N110" s="114"/>
      <c r="O110" s="645">
        <f>SUM(H110:$M110)</f>
        <v>1449</v>
      </c>
      <c r="P110" s="575">
        <f t="shared" si="24"/>
        <v>150</v>
      </c>
      <c r="Q110" s="89" t="str">
        <f t="shared" si="26"/>
        <v>NO</v>
      </c>
      <c r="R110" s="139">
        <f t="shared" si="27"/>
      </c>
      <c r="S110" s="732" t="str">
        <f t="shared" si="25"/>
        <v> </v>
      </c>
    </row>
    <row r="111" spans="2:19" ht="15.75">
      <c r="B111" s="945" t="s">
        <v>125</v>
      </c>
      <c r="C111" s="729">
        <v>1786</v>
      </c>
      <c r="D111" s="150" t="s">
        <v>73</v>
      </c>
      <c r="E111" s="449" t="s">
        <v>51</v>
      </c>
      <c r="F111" s="402" t="s">
        <v>4</v>
      </c>
      <c r="G111" s="185"/>
      <c r="H111" s="57">
        <v>600</v>
      </c>
      <c r="I111" s="58">
        <v>410</v>
      </c>
      <c r="J111" s="58">
        <v>396</v>
      </c>
      <c r="K111" s="58">
        <v>32</v>
      </c>
      <c r="L111" s="58">
        <v>7</v>
      </c>
      <c r="M111" s="4"/>
      <c r="N111" s="114"/>
      <c r="O111" s="645">
        <f>SUM(H111:$M111)</f>
        <v>1445</v>
      </c>
      <c r="P111" s="575">
        <f t="shared" si="24"/>
        <v>150</v>
      </c>
      <c r="Q111" s="89" t="str">
        <f t="shared" si="26"/>
        <v>NO</v>
      </c>
      <c r="R111" s="139">
        <f t="shared" si="27"/>
      </c>
      <c r="S111" s="732" t="str">
        <f t="shared" si="25"/>
        <v> </v>
      </c>
    </row>
    <row r="112" spans="2:19" ht="15.75">
      <c r="B112" s="945" t="s">
        <v>125</v>
      </c>
      <c r="C112" s="729">
        <v>1467</v>
      </c>
      <c r="D112" s="150" t="s">
        <v>345</v>
      </c>
      <c r="E112" s="449" t="s">
        <v>50</v>
      </c>
      <c r="F112" s="402" t="s">
        <v>4</v>
      </c>
      <c r="G112" s="185"/>
      <c r="H112" s="57">
        <v>540</v>
      </c>
      <c r="I112" s="58">
        <v>410</v>
      </c>
      <c r="J112" s="58">
        <v>405</v>
      </c>
      <c r="K112" s="58">
        <v>80</v>
      </c>
      <c r="L112" s="58"/>
      <c r="M112" s="4"/>
      <c r="N112" s="114"/>
      <c r="O112" s="645">
        <f>SUM(H112:$M112)</f>
        <v>1435</v>
      </c>
      <c r="P112" s="575">
        <f>(H112/10)+(I112/10)+(J112/9)+(K112/8)+(L112/7)+(M112/6)+N112</f>
        <v>150</v>
      </c>
      <c r="Q112" s="89" t="str">
        <f>IF(O112&gt;1475,"Yes","NO")</f>
        <v>NO</v>
      </c>
      <c r="R112" s="139">
        <f>IF(Q112="yes","HM","")</f>
      </c>
      <c r="S112" s="732" t="str">
        <f>IF(O112=0," ",IF(P112&lt;&gt;150,"ERROR!"," "))</f>
        <v> </v>
      </c>
    </row>
    <row r="113" spans="2:19" ht="15.75">
      <c r="B113" s="945" t="s">
        <v>125</v>
      </c>
      <c r="C113" s="729">
        <v>786</v>
      </c>
      <c r="D113" s="150" t="s">
        <v>75</v>
      </c>
      <c r="E113" s="449" t="s">
        <v>50</v>
      </c>
      <c r="F113" s="402" t="s">
        <v>4</v>
      </c>
      <c r="G113" s="185"/>
      <c r="H113" s="57">
        <v>550</v>
      </c>
      <c r="I113" s="58">
        <v>470</v>
      </c>
      <c r="J113" s="58">
        <v>360</v>
      </c>
      <c r="K113" s="58">
        <v>16</v>
      </c>
      <c r="L113" s="58"/>
      <c r="M113" s="4"/>
      <c r="N113" s="114">
        <v>6</v>
      </c>
      <c r="O113" s="645">
        <f>SUM(H113:$M113)</f>
        <v>1396</v>
      </c>
      <c r="P113" s="575">
        <f t="shared" si="24"/>
        <v>150</v>
      </c>
      <c r="Q113" s="89" t="str">
        <f t="shared" si="26"/>
        <v>NO</v>
      </c>
      <c r="R113" s="139">
        <f t="shared" si="27"/>
      </c>
      <c r="S113" s="732" t="str">
        <f t="shared" si="25"/>
        <v> </v>
      </c>
    </row>
    <row r="114" spans="2:19" ht="15.75">
      <c r="B114" s="945" t="s">
        <v>125</v>
      </c>
      <c r="C114" s="729">
        <v>1376</v>
      </c>
      <c r="D114" s="150" t="s">
        <v>76</v>
      </c>
      <c r="E114" s="449" t="s">
        <v>51</v>
      </c>
      <c r="F114" s="402" t="s">
        <v>4</v>
      </c>
      <c r="G114" s="185"/>
      <c r="H114" s="57">
        <v>490</v>
      </c>
      <c r="I114" s="58">
        <v>350</v>
      </c>
      <c r="J114" s="58">
        <v>333</v>
      </c>
      <c r="K114" s="58">
        <v>96</v>
      </c>
      <c r="L114" s="58">
        <v>63</v>
      </c>
      <c r="M114" s="4"/>
      <c r="N114" s="114">
        <v>8</v>
      </c>
      <c r="O114" s="645">
        <f>SUM(H114:$M114)</f>
        <v>1332</v>
      </c>
      <c r="P114" s="575">
        <f t="shared" si="24"/>
        <v>150</v>
      </c>
      <c r="Q114" s="89" t="str">
        <f t="shared" si="26"/>
        <v>NO</v>
      </c>
      <c r="R114" s="139">
        <f t="shared" si="27"/>
      </c>
      <c r="S114" s="732" t="str">
        <f t="shared" si="25"/>
        <v> </v>
      </c>
    </row>
    <row r="115" spans="2:19" ht="16.5" thickBot="1">
      <c r="B115" s="945" t="s">
        <v>125</v>
      </c>
      <c r="C115" s="729">
        <v>6042</v>
      </c>
      <c r="D115" s="150" t="s">
        <v>311</v>
      </c>
      <c r="E115" s="449" t="s">
        <v>56</v>
      </c>
      <c r="F115" s="402" t="s">
        <v>4</v>
      </c>
      <c r="G115" s="185"/>
      <c r="H115" s="59">
        <v>700</v>
      </c>
      <c r="I115" s="60">
        <v>310</v>
      </c>
      <c r="J115" s="60">
        <v>198</v>
      </c>
      <c r="K115" s="60">
        <v>16</v>
      </c>
      <c r="L115" s="60">
        <v>42</v>
      </c>
      <c r="M115" s="44"/>
      <c r="N115" s="152">
        <v>19</v>
      </c>
      <c r="O115" s="645">
        <f>SUM(H115:$M115)</f>
        <v>1266</v>
      </c>
      <c r="P115" s="575">
        <f>(H115/10)+(I115/10)+(J115/9)+(K115/8)+(L115/7)+(M115/6)+N115</f>
        <v>150</v>
      </c>
      <c r="Q115" s="89" t="str">
        <f>IF(O115&gt;1475,"Yes","NO")</f>
        <v>NO</v>
      </c>
      <c r="R115" s="139">
        <f>IF(Q115="yes","HM","")</f>
      </c>
      <c r="S115" s="732" t="str">
        <f>IF(O115=0," ",IF(P115&lt;&gt;150,"ERROR!"," "))</f>
        <v> </v>
      </c>
    </row>
    <row r="116" spans="2:19" ht="15.75" hidden="1">
      <c r="B116" s="945" t="s">
        <v>125</v>
      </c>
      <c r="C116" s="729">
        <v>516</v>
      </c>
      <c r="D116" s="150" t="s">
        <v>64</v>
      </c>
      <c r="E116" s="449" t="s">
        <v>51</v>
      </c>
      <c r="F116" s="402" t="s">
        <v>4</v>
      </c>
      <c r="G116" s="185"/>
      <c r="H116" s="68"/>
      <c r="I116" s="42"/>
      <c r="J116" s="42"/>
      <c r="K116" s="42"/>
      <c r="L116" s="42"/>
      <c r="M116" s="43"/>
      <c r="N116" s="96"/>
      <c r="O116" s="645">
        <f>SUM(H116:$M116)</f>
        <v>0</v>
      </c>
      <c r="P116" s="575">
        <f t="shared" si="24"/>
        <v>0</v>
      </c>
      <c r="Q116" s="143" t="str">
        <f t="shared" si="26"/>
        <v>NO</v>
      </c>
      <c r="R116" s="139">
        <f t="shared" si="27"/>
      </c>
      <c r="S116" s="732" t="str">
        <f t="shared" si="25"/>
        <v> </v>
      </c>
    </row>
    <row r="117" spans="2:19" ht="16.5" hidden="1" thickBot="1">
      <c r="B117" s="945" t="s">
        <v>125</v>
      </c>
      <c r="C117" s="729">
        <v>1299</v>
      </c>
      <c r="D117" s="150" t="s">
        <v>74</v>
      </c>
      <c r="E117" s="449" t="s">
        <v>51</v>
      </c>
      <c r="F117" s="402" t="s">
        <v>4</v>
      </c>
      <c r="G117" s="185"/>
      <c r="H117" s="59"/>
      <c r="I117" s="60"/>
      <c r="J117" s="60"/>
      <c r="K117" s="60"/>
      <c r="L117" s="60"/>
      <c r="M117" s="44"/>
      <c r="N117" s="152"/>
      <c r="O117" s="645">
        <f>SUM(H117:$M117)</f>
        <v>0</v>
      </c>
      <c r="P117" s="575">
        <f t="shared" si="24"/>
        <v>0</v>
      </c>
      <c r="Q117" s="89" t="str">
        <f>IF(O117&gt;1475,"Yes","NO")</f>
        <v>NO</v>
      </c>
      <c r="R117" s="139">
        <f>IF(Q117="yes","HM","")</f>
      </c>
      <c r="S117" s="732" t="str">
        <f t="shared" si="25"/>
        <v> </v>
      </c>
    </row>
    <row r="118" spans="2:19" ht="15.75">
      <c r="B118" s="945" t="s">
        <v>125</v>
      </c>
      <c r="C118" s="970">
        <v>322</v>
      </c>
      <c r="D118" s="1161" t="s">
        <v>69</v>
      </c>
      <c r="E118" s="629" t="s">
        <v>50</v>
      </c>
      <c r="F118" s="401" t="s">
        <v>5</v>
      </c>
      <c r="G118" s="184"/>
      <c r="H118" s="68">
        <v>640</v>
      </c>
      <c r="I118" s="42">
        <v>390</v>
      </c>
      <c r="J118" s="42">
        <v>324</v>
      </c>
      <c r="K118" s="42">
        <v>80</v>
      </c>
      <c r="L118" s="42">
        <v>7</v>
      </c>
      <c r="M118" s="43"/>
      <c r="N118" s="96"/>
      <c r="O118" s="858">
        <f>SUM(H118:$M118)</f>
        <v>1441</v>
      </c>
      <c r="P118" s="586">
        <f t="shared" si="24"/>
        <v>150</v>
      </c>
      <c r="Q118" s="46" t="str">
        <f aca="true" t="shared" si="28" ref="Q118:Q126">IF(O118&gt;1439,"Yes","NO")</f>
        <v>Yes</v>
      </c>
      <c r="R118" s="196" t="str">
        <f aca="true" t="shared" si="29" ref="R118:R128">IF(Q118="yes","M","")</f>
        <v>M</v>
      </c>
      <c r="S118" s="732" t="str">
        <f t="shared" si="25"/>
        <v> </v>
      </c>
    </row>
    <row r="119" spans="2:19" ht="15.75">
      <c r="B119" s="945" t="s">
        <v>125</v>
      </c>
      <c r="C119" s="971">
        <v>13</v>
      </c>
      <c r="D119" s="1028" t="s">
        <v>66</v>
      </c>
      <c r="E119" s="455" t="s">
        <v>43</v>
      </c>
      <c r="F119" s="402" t="s">
        <v>5</v>
      </c>
      <c r="G119" s="185"/>
      <c r="H119" s="57">
        <v>590</v>
      </c>
      <c r="I119" s="58">
        <v>380</v>
      </c>
      <c r="J119" s="58">
        <v>351</v>
      </c>
      <c r="K119" s="58">
        <v>96</v>
      </c>
      <c r="L119" s="58">
        <v>7</v>
      </c>
      <c r="M119" s="4"/>
      <c r="N119" s="114">
        <v>1</v>
      </c>
      <c r="O119" s="645">
        <f>SUM(H119:$M119)</f>
        <v>1424</v>
      </c>
      <c r="P119" s="587">
        <f t="shared" si="24"/>
        <v>150</v>
      </c>
      <c r="Q119" s="143" t="str">
        <f t="shared" si="28"/>
        <v>NO</v>
      </c>
      <c r="R119" s="139">
        <f t="shared" si="29"/>
      </c>
      <c r="S119" s="732" t="str">
        <f t="shared" si="25"/>
        <v> </v>
      </c>
    </row>
    <row r="120" spans="2:19" ht="15.75">
      <c r="B120" s="945" t="s">
        <v>125</v>
      </c>
      <c r="C120" s="971">
        <v>6040</v>
      </c>
      <c r="D120" s="1163" t="s">
        <v>312</v>
      </c>
      <c r="E120" s="455" t="s">
        <v>56</v>
      </c>
      <c r="F120" s="402" t="s">
        <v>5</v>
      </c>
      <c r="G120" s="185"/>
      <c r="H120" s="57">
        <v>540</v>
      </c>
      <c r="I120" s="58">
        <v>340</v>
      </c>
      <c r="J120" s="58">
        <v>378</v>
      </c>
      <c r="K120" s="58">
        <v>136</v>
      </c>
      <c r="L120" s="58">
        <v>21</v>
      </c>
      <c r="M120" s="4"/>
      <c r="N120" s="114"/>
      <c r="O120" s="645">
        <f>SUM(H120:$M120)</f>
        <v>1415</v>
      </c>
      <c r="P120" s="587">
        <f>(H120/10)+(I120/10)+(J120/9)+(K120/8)+(L120/7)+(M120/6)+N120</f>
        <v>150</v>
      </c>
      <c r="Q120" s="143" t="str">
        <f t="shared" si="28"/>
        <v>NO</v>
      </c>
      <c r="R120" s="139">
        <f>IF(Q120="yes","M","")</f>
      </c>
      <c r="S120" s="732" t="str">
        <f>IF(O120=0," ",IF(P120&lt;&gt;150,"ERROR!"," "))</f>
        <v> </v>
      </c>
    </row>
    <row r="121" spans="2:19" ht="15.75">
      <c r="B121" s="945" t="s">
        <v>125</v>
      </c>
      <c r="C121" s="971">
        <v>1475</v>
      </c>
      <c r="D121" s="1163" t="s">
        <v>403</v>
      </c>
      <c r="E121" s="455" t="s">
        <v>50</v>
      </c>
      <c r="F121" s="402" t="s">
        <v>5</v>
      </c>
      <c r="G121" s="185"/>
      <c r="H121" s="57">
        <v>550</v>
      </c>
      <c r="I121" s="58">
        <v>320</v>
      </c>
      <c r="J121" s="58">
        <v>387</v>
      </c>
      <c r="K121" s="58">
        <v>128</v>
      </c>
      <c r="L121" s="58">
        <v>28</v>
      </c>
      <c r="M121" s="4"/>
      <c r="N121" s="114"/>
      <c r="O121" s="645">
        <f>SUM(H121:$M121)</f>
        <v>1413</v>
      </c>
      <c r="P121" s="587">
        <f>(H121/10)+(I121/10)+(J121/9)+(K121/8)+(L121/7)+(M121/6)+N121</f>
        <v>150</v>
      </c>
      <c r="Q121" s="143" t="str">
        <f t="shared" si="28"/>
        <v>NO</v>
      </c>
      <c r="R121" s="139">
        <f>IF(Q121="yes","M","")</f>
      </c>
      <c r="S121" s="732" t="str">
        <f>IF(O121=0," ",IF(P121&lt;&gt;150,"ERROR!"," "))</f>
        <v> </v>
      </c>
    </row>
    <row r="122" spans="2:19" ht="15.75">
      <c r="B122" s="945" t="s">
        <v>125</v>
      </c>
      <c r="C122" s="971">
        <v>6032</v>
      </c>
      <c r="D122" s="1028" t="s">
        <v>250</v>
      </c>
      <c r="E122" s="455" t="s">
        <v>56</v>
      </c>
      <c r="F122" s="402" t="s">
        <v>5</v>
      </c>
      <c r="G122" s="185"/>
      <c r="H122" s="57">
        <v>500</v>
      </c>
      <c r="I122" s="58">
        <v>330</v>
      </c>
      <c r="J122" s="58">
        <v>468</v>
      </c>
      <c r="K122" s="58">
        <v>64</v>
      </c>
      <c r="L122" s="58">
        <v>49</v>
      </c>
      <c r="M122" s="4"/>
      <c r="N122" s="114"/>
      <c r="O122" s="645">
        <f>SUM(H122:$M122)</f>
        <v>1411</v>
      </c>
      <c r="P122" s="587">
        <f>(H122/10)+(I122/10)+(J122/9)+(K122/8)+(L122/7)+(M122/6)+N122</f>
        <v>150</v>
      </c>
      <c r="Q122" s="143" t="str">
        <f t="shared" si="28"/>
        <v>NO</v>
      </c>
      <c r="R122" s="139">
        <f>IF(Q122="yes","M","")</f>
      </c>
      <c r="S122" s="732" t="str">
        <f>IF(O122=0," ",IF(P122&lt;&gt;150,"ERROR!"," "))</f>
        <v> </v>
      </c>
    </row>
    <row r="123" spans="2:19" ht="15.75">
      <c r="B123" s="945"/>
      <c r="C123" s="971">
        <v>6044</v>
      </c>
      <c r="D123" s="1163" t="s">
        <v>316</v>
      </c>
      <c r="E123" s="455" t="s">
        <v>56</v>
      </c>
      <c r="F123" s="402" t="s">
        <v>5</v>
      </c>
      <c r="G123" s="185"/>
      <c r="H123" s="57">
        <v>510</v>
      </c>
      <c r="I123" s="58">
        <v>380</v>
      </c>
      <c r="J123" s="58">
        <v>369</v>
      </c>
      <c r="K123" s="58">
        <v>80</v>
      </c>
      <c r="L123" s="58">
        <v>70</v>
      </c>
      <c r="M123" s="4"/>
      <c r="N123" s="114"/>
      <c r="O123" s="645">
        <f>SUM(H123:$M123)</f>
        <v>1409</v>
      </c>
      <c r="P123" s="587">
        <f>(H123/10)+(I123/10)+(J123/9)+(K123/8)+(L123/7)+(M123/6)+N123</f>
        <v>150</v>
      </c>
      <c r="Q123" s="143" t="str">
        <f>IF(O123&gt;1439,"Yes","NO")</f>
        <v>NO</v>
      </c>
      <c r="R123" s="139">
        <f>IF(Q123="yes","M","")</f>
      </c>
      <c r="S123" s="732" t="str">
        <f>IF(O123=0," ",IF(P123&lt;&gt;150,"ERROR!"," "))</f>
        <v> </v>
      </c>
    </row>
    <row r="124" spans="2:19" ht="15.75">
      <c r="B124" s="945" t="s">
        <v>125</v>
      </c>
      <c r="C124" s="971">
        <v>6043</v>
      </c>
      <c r="D124" s="1163" t="s">
        <v>315</v>
      </c>
      <c r="E124" s="455" t="s">
        <v>56</v>
      </c>
      <c r="F124" s="402" t="s">
        <v>5</v>
      </c>
      <c r="G124" s="185"/>
      <c r="H124" s="57">
        <v>580</v>
      </c>
      <c r="I124" s="58">
        <v>390</v>
      </c>
      <c r="J124" s="58">
        <v>324</v>
      </c>
      <c r="K124" s="58">
        <v>88</v>
      </c>
      <c r="L124" s="58">
        <v>21</v>
      </c>
      <c r="M124" s="4"/>
      <c r="N124" s="114">
        <v>3</v>
      </c>
      <c r="O124" s="645">
        <f>SUM(H124:$M124)</f>
        <v>1403</v>
      </c>
      <c r="P124" s="587">
        <f>(H124/10)+(I124/10)+(J124/9)+(K124/8)+(L124/7)+(M124/6)+N124</f>
        <v>150</v>
      </c>
      <c r="Q124" s="143" t="str">
        <f t="shared" si="28"/>
        <v>NO</v>
      </c>
      <c r="R124" s="139">
        <f>IF(Q124="yes","M","")</f>
      </c>
      <c r="S124" s="732" t="str">
        <f>IF(O124=0," ",IF(P124&lt;&gt;150,"ERROR!"," "))</f>
        <v> </v>
      </c>
    </row>
    <row r="125" spans="2:19" ht="15.75">
      <c r="B125" s="945" t="s">
        <v>125</v>
      </c>
      <c r="C125" s="971">
        <v>1128</v>
      </c>
      <c r="D125" s="1028" t="s">
        <v>310</v>
      </c>
      <c r="E125" s="455" t="s">
        <v>43</v>
      </c>
      <c r="F125" s="402" t="s">
        <v>5</v>
      </c>
      <c r="G125" s="185"/>
      <c r="H125" s="57">
        <v>340</v>
      </c>
      <c r="I125" s="58">
        <v>480</v>
      </c>
      <c r="J125" s="58">
        <v>414</v>
      </c>
      <c r="K125" s="58">
        <v>96</v>
      </c>
      <c r="L125" s="58">
        <v>21</v>
      </c>
      <c r="M125" s="4"/>
      <c r="N125" s="114">
        <v>7</v>
      </c>
      <c r="O125" s="645">
        <f>SUM(H125:$M125)</f>
        <v>1351</v>
      </c>
      <c r="P125" s="587">
        <f t="shared" si="24"/>
        <v>150</v>
      </c>
      <c r="Q125" s="143" t="str">
        <f t="shared" si="28"/>
        <v>NO</v>
      </c>
      <c r="R125" s="139">
        <f t="shared" si="29"/>
      </c>
      <c r="S125" s="732" t="str">
        <f t="shared" si="25"/>
        <v> </v>
      </c>
    </row>
    <row r="126" spans="2:19" ht="16.5" thickBot="1">
      <c r="B126" s="945" t="s">
        <v>125</v>
      </c>
      <c r="C126" s="975">
        <v>6045</v>
      </c>
      <c r="D126" s="1160" t="s">
        <v>317</v>
      </c>
      <c r="E126" s="457" t="s">
        <v>56</v>
      </c>
      <c r="F126" s="403" t="s">
        <v>5</v>
      </c>
      <c r="G126" s="1169"/>
      <c r="H126" s="59">
        <v>290</v>
      </c>
      <c r="I126" s="60">
        <v>370</v>
      </c>
      <c r="J126" s="60">
        <v>468</v>
      </c>
      <c r="K126" s="60">
        <v>160</v>
      </c>
      <c r="L126" s="60">
        <v>35</v>
      </c>
      <c r="M126" s="44"/>
      <c r="N126" s="152">
        <v>7</v>
      </c>
      <c r="O126" s="859">
        <f>SUM(H126:$M126)</f>
        <v>1323</v>
      </c>
      <c r="P126" s="865">
        <f t="shared" si="24"/>
        <v>150</v>
      </c>
      <c r="Q126" s="659" t="str">
        <f t="shared" si="28"/>
        <v>NO</v>
      </c>
      <c r="R126" s="201">
        <f t="shared" si="29"/>
      </c>
      <c r="S126" s="732" t="str">
        <f t="shared" si="25"/>
        <v> </v>
      </c>
    </row>
    <row r="127" spans="2:19" ht="15.75" hidden="1">
      <c r="B127" s="255" t="s">
        <v>125</v>
      </c>
      <c r="C127" s="973"/>
      <c r="D127" s="1022"/>
      <c r="E127" s="456"/>
      <c r="F127" s="409" t="s">
        <v>6</v>
      </c>
      <c r="G127" s="1034"/>
      <c r="H127" s="144"/>
      <c r="I127" s="56"/>
      <c r="J127" s="56"/>
      <c r="K127" s="56"/>
      <c r="L127" s="56"/>
      <c r="M127" s="45"/>
      <c r="N127" s="113"/>
      <c r="O127" s="858">
        <f>SUM(H127:$M127)</f>
        <v>0</v>
      </c>
      <c r="P127" s="594">
        <f t="shared" si="24"/>
        <v>0</v>
      </c>
      <c r="Q127" s="866" t="str">
        <f>IF(O127&gt;1379,"Yes","NO")</f>
        <v>NO</v>
      </c>
      <c r="R127" s="196">
        <f t="shared" si="29"/>
      </c>
      <c r="S127" s="732" t="str">
        <f t="shared" si="25"/>
        <v> </v>
      </c>
    </row>
    <row r="128" spans="2:19" ht="16.5" hidden="1" thickBot="1">
      <c r="B128" s="255" t="s">
        <v>125</v>
      </c>
      <c r="C128" s="975"/>
      <c r="D128" s="1026"/>
      <c r="E128" s="457"/>
      <c r="F128" s="403" t="s">
        <v>6</v>
      </c>
      <c r="G128" s="1042"/>
      <c r="H128" s="59"/>
      <c r="I128" s="60"/>
      <c r="J128" s="60"/>
      <c r="K128" s="60"/>
      <c r="L128" s="60"/>
      <c r="M128" s="44"/>
      <c r="N128" s="152"/>
      <c r="O128" s="859">
        <f>SUM(H128:$M128)</f>
        <v>0</v>
      </c>
      <c r="P128" s="588">
        <f t="shared" si="24"/>
        <v>0</v>
      </c>
      <c r="Q128" s="120" t="str">
        <f>IF(O128&gt;1379,"Yes","NO")</f>
        <v>NO</v>
      </c>
      <c r="R128" s="140">
        <f t="shared" si="29"/>
      </c>
      <c r="S128" s="732" t="str">
        <f t="shared" si="25"/>
        <v> </v>
      </c>
    </row>
    <row r="129" spans="2:19" ht="16.5" thickBot="1">
      <c r="B129" s="945" t="s">
        <v>125</v>
      </c>
      <c r="C129" s="973">
        <v>1233</v>
      </c>
      <c r="D129" s="1020" t="s">
        <v>234</v>
      </c>
      <c r="E129" s="458" t="s">
        <v>45</v>
      </c>
      <c r="F129" s="399" t="s">
        <v>7</v>
      </c>
      <c r="G129" s="1033"/>
      <c r="H129" s="1056">
        <v>220</v>
      </c>
      <c r="I129" s="11">
        <v>320</v>
      </c>
      <c r="J129" s="11">
        <v>387</v>
      </c>
      <c r="K129" s="11">
        <v>224</v>
      </c>
      <c r="L129" s="11">
        <v>112</v>
      </c>
      <c r="M129" s="20"/>
      <c r="N129" s="115">
        <v>9</v>
      </c>
      <c r="O129" s="1057">
        <f>SUM(H129:$M129)</f>
        <v>1263</v>
      </c>
      <c r="P129" s="1058">
        <f t="shared" si="24"/>
        <v>150</v>
      </c>
      <c r="Q129" s="1031" t="str">
        <f>IF(O129&gt;1289,"Yes","NO")</f>
        <v>NO</v>
      </c>
      <c r="R129" s="230">
        <f>IF(Q129="yes","G","")</f>
      </c>
      <c r="S129" s="667" t="str">
        <f t="shared" si="25"/>
        <v> </v>
      </c>
    </row>
    <row r="130" spans="3:18" ht="24.75" customHeight="1" thickBot="1">
      <c r="C130" s="968">
        <f>COUNT(C106:C129)</f>
        <v>22</v>
      </c>
      <c r="D130" s="1382" t="s">
        <v>24</v>
      </c>
      <c r="E130" s="1383"/>
      <c r="F130" s="1430" t="s">
        <v>31</v>
      </c>
      <c r="G130" s="1431"/>
      <c r="H130" s="1432"/>
      <c r="I130" s="1432"/>
      <c r="J130" s="1432"/>
      <c r="K130" s="1432"/>
      <c r="L130" s="1432"/>
      <c r="M130" s="1432"/>
      <c r="N130" s="1432"/>
      <c r="O130" s="1432"/>
      <c r="P130" s="1432"/>
      <c r="Q130" s="1432"/>
      <c r="R130" s="1433"/>
    </row>
    <row r="131" ht="15.75"/>
    <row r="132" ht="9.75" customHeight="1" thickBot="1"/>
    <row r="133" spans="2:18" s="1142" customFormat="1" ht="29.25" customHeight="1" thickBot="1">
      <c r="B133" s="1352" t="str">
        <f>B2</f>
        <v>SOUTH AFRICAN PPC  CHAMPIONSHIPS - SANDF EEUFEES RANGE - 22nd TO 24th MARCH, 2019.</v>
      </c>
      <c r="C133" s="1353"/>
      <c r="D133" s="1353"/>
      <c r="E133" s="1353"/>
      <c r="F133" s="1353"/>
      <c r="G133" s="1353"/>
      <c r="H133" s="1353"/>
      <c r="I133" s="1353"/>
      <c r="J133" s="1353"/>
      <c r="K133" s="1353"/>
      <c r="L133" s="1353"/>
      <c r="M133" s="1353"/>
      <c r="N133" s="1353"/>
      <c r="O133" s="1353"/>
      <c r="P133" s="1353"/>
      <c r="Q133" s="1353"/>
      <c r="R133" s="1354"/>
    </row>
    <row r="134" spans="4:17" ht="15" customHeight="1" thickBot="1">
      <c r="D134" s="433"/>
      <c r="G134" s="433"/>
      <c r="H134" s="100"/>
      <c r="I134" s="100"/>
      <c r="J134" s="100"/>
      <c r="K134" s="100"/>
      <c r="L134" s="100"/>
      <c r="M134" s="100"/>
      <c r="N134" s="100"/>
      <c r="O134" s="100"/>
      <c r="P134" s="433"/>
      <c r="Q134" s="32"/>
    </row>
    <row r="135" spans="3:18" s="473" customFormat="1" ht="27.75" customHeight="1" thickBot="1">
      <c r="C135" s="1427" t="str">
        <f>C4</f>
        <v>PPC EVENT RESULTS - MARCH, 2019</v>
      </c>
      <c r="D135" s="1428"/>
      <c r="E135" s="1428"/>
      <c r="F135" s="1428"/>
      <c r="G135" s="1428"/>
      <c r="H135" s="1428"/>
      <c r="I135" s="1428"/>
      <c r="J135" s="1428"/>
      <c r="K135" s="1428"/>
      <c r="L135" s="1428"/>
      <c r="M135" s="1428"/>
      <c r="N135" s="1428"/>
      <c r="O135" s="1428"/>
      <c r="P135" s="1428"/>
      <c r="Q135" s="1428"/>
      <c r="R135" s="1429"/>
    </row>
    <row r="136" ht="15" customHeight="1" thickBot="1"/>
    <row r="137" spans="4:14" ht="24" customHeight="1" thickBot="1">
      <c r="D137" s="1451" t="s">
        <v>96</v>
      </c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3"/>
    </row>
    <row r="138" spans="3:19" ht="36" customHeight="1" thickBot="1">
      <c r="C138" s="962" t="s">
        <v>1</v>
      </c>
      <c r="D138" s="1033" t="s">
        <v>0</v>
      </c>
      <c r="E138" s="459" t="s">
        <v>39</v>
      </c>
      <c r="F138" s="386" t="s">
        <v>57</v>
      </c>
      <c r="G138" s="189"/>
      <c r="H138" s="55" t="s">
        <v>19</v>
      </c>
      <c r="I138" s="78">
        <v>10</v>
      </c>
      <c r="J138" s="78">
        <v>9</v>
      </c>
      <c r="K138" s="78">
        <v>8</v>
      </c>
      <c r="L138" s="78">
        <v>7</v>
      </c>
      <c r="M138" s="66">
        <v>6</v>
      </c>
      <c r="N138" s="149">
        <v>0</v>
      </c>
      <c r="O138" s="149" t="s">
        <v>3</v>
      </c>
      <c r="P138" s="106" t="s">
        <v>28</v>
      </c>
      <c r="Q138" s="163" t="s">
        <v>22</v>
      </c>
      <c r="R138" s="1041" t="s">
        <v>23</v>
      </c>
      <c r="S138" s="664" t="s">
        <v>302</v>
      </c>
    </row>
    <row r="139" spans="2:19" ht="15.75" hidden="1">
      <c r="B139" s="255" t="s">
        <v>126</v>
      </c>
      <c r="C139" s="970"/>
      <c r="D139" s="1027"/>
      <c r="E139" s="443"/>
      <c r="F139" s="384" t="s">
        <v>8</v>
      </c>
      <c r="G139" s="591"/>
      <c r="H139" s="144"/>
      <c r="I139" s="56"/>
      <c r="J139" s="56"/>
      <c r="K139" s="56"/>
      <c r="L139" s="56"/>
      <c r="M139" s="45"/>
      <c r="N139" s="113"/>
      <c r="O139" s="858">
        <f>SUM(H139:$M139)</f>
        <v>0</v>
      </c>
      <c r="P139" s="577">
        <f>(H139/10)+(I139/10)+(J139/9)+(K139/8)+(L139/7)+(M139/6)</f>
        <v>0</v>
      </c>
      <c r="Q139" s="1454"/>
      <c r="R139" s="1455"/>
      <c r="S139" s="732" t="str">
        <f>IF(O139=0," ",IF(P139&lt;&gt;60,"ERROR!"," "))</f>
        <v> </v>
      </c>
    </row>
    <row r="140" spans="2:19" ht="16.5" thickBot="1">
      <c r="B140" s="945" t="s">
        <v>126</v>
      </c>
      <c r="C140" s="975">
        <v>6016</v>
      </c>
      <c r="D140" s="1026" t="s">
        <v>272</v>
      </c>
      <c r="E140" s="445" t="s">
        <v>56</v>
      </c>
      <c r="F140" s="406" t="s">
        <v>8</v>
      </c>
      <c r="G140" s="1258"/>
      <c r="H140" s="59">
        <v>250</v>
      </c>
      <c r="I140" s="60">
        <v>150</v>
      </c>
      <c r="J140" s="60">
        <v>135</v>
      </c>
      <c r="K140" s="60">
        <v>40</v>
      </c>
      <c r="L140" s="60"/>
      <c r="M140" s="44"/>
      <c r="N140" s="152"/>
      <c r="O140" s="859">
        <f>SUM(H140:$M140)</f>
        <v>575</v>
      </c>
      <c r="P140" s="576">
        <f aca="true" t="shared" si="30" ref="P140:P153">(H140/10)+(I140/10)+(J140/9)+(K140/8)+(L140/7)+(M140/6)+N140</f>
        <v>60</v>
      </c>
      <c r="Q140" s="1456"/>
      <c r="R140" s="1457"/>
      <c r="S140" s="666" t="str">
        <f>IF(O140=0," ",IF(P140&lt;&gt;60,"ERROR!"," "))</f>
        <v> </v>
      </c>
    </row>
    <row r="141" spans="2:19" ht="15.75" hidden="1">
      <c r="B141" s="945" t="s">
        <v>126</v>
      </c>
      <c r="C141" s="970">
        <v>1376</v>
      </c>
      <c r="D141" s="1027" t="s">
        <v>76</v>
      </c>
      <c r="E141" s="443" t="s">
        <v>51</v>
      </c>
      <c r="F141" s="384" t="s">
        <v>4</v>
      </c>
      <c r="G141" s="591"/>
      <c r="H141" s="144"/>
      <c r="I141" s="56"/>
      <c r="J141" s="56"/>
      <c r="K141" s="56"/>
      <c r="L141" s="56"/>
      <c r="M141" s="45"/>
      <c r="N141" s="113"/>
      <c r="O141" s="858">
        <f>SUM(H141:$M141)</f>
        <v>0</v>
      </c>
      <c r="P141" s="577">
        <f t="shared" si="30"/>
        <v>0</v>
      </c>
      <c r="Q141" s="22" t="str">
        <f>IF(O141&gt;589,"Yes","NO")</f>
        <v>NO</v>
      </c>
      <c r="R141" s="196">
        <f>IF(Q141="yes","HM","")</f>
      </c>
      <c r="S141" s="666" t="str">
        <f aca="true" t="shared" si="31" ref="S141:S151">IF(O141=0," ",IF(P141&lt;&gt;60,"ERROR!"," "))</f>
        <v> </v>
      </c>
    </row>
    <row r="142" spans="2:19" ht="15.75">
      <c r="B142" s="945" t="s">
        <v>126</v>
      </c>
      <c r="C142" s="971">
        <v>1786</v>
      </c>
      <c r="D142" s="1028" t="s">
        <v>73</v>
      </c>
      <c r="E142" s="444" t="s">
        <v>51</v>
      </c>
      <c r="F142" s="385" t="s">
        <v>4</v>
      </c>
      <c r="G142" s="1038"/>
      <c r="H142" s="57">
        <v>170</v>
      </c>
      <c r="I142" s="58">
        <v>120</v>
      </c>
      <c r="J142" s="58">
        <v>225</v>
      </c>
      <c r="K142" s="58">
        <v>32</v>
      </c>
      <c r="L142" s="58">
        <v>14</v>
      </c>
      <c r="M142" s="4"/>
      <c r="N142" s="114"/>
      <c r="O142" s="645">
        <f>SUM(H142:$M142)</f>
        <v>561</v>
      </c>
      <c r="P142" s="575">
        <f t="shared" si="30"/>
        <v>60</v>
      </c>
      <c r="Q142" s="74" t="str">
        <f>IF(O142&gt;589,"Yes","NO")</f>
        <v>NO</v>
      </c>
      <c r="R142" s="139">
        <f>IF(Q142="yes","HM","")</f>
      </c>
      <c r="S142" s="666" t="str">
        <f t="shared" si="31"/>
        <v> </v>
      </c>
    </row>
    <row r="143" spans="2:19" ht="15.75">
      <c r="B143" s="945" t="s">
        <v>126</v>
      </c>
      <c r="C143" s="971">
        <v>6034</v>
      </c>
      <c r="D143" s="77" t="s">
        <v>278</v>
      </c>
      <c r="E143" s="453" t="s">
        <v>56</v>
      </c>
      <c r="F143" s="387" t="s">
        <v>4</v>
      </c>
      <c r="G143" s="590"/>
      <c r="H143" s="64">
        <v>160</v>
      </c>
      <c r="I143" s="1">
        <v>170</v>
      </c>
      <c r="J143" s="1">
        <v>171</v>
      </c>
      <c r="K143" s="1">
        <v>16</v>
      </c>
      <c r="L143" s="1">
        <v>35</v>
      </c>
      <c r="M143" s="14"/>
      <c r="N143" s="108">
        <v>1</v>
      </c>
      <c r="O143" s="839">
        <f>SUM(H143:$M143)</f>
        <v>552</v>
      </c>
      <c r="P143" s="578">
        <f t="shared" si="30"/>
        <v>60</v>
      </c>
      <c r="Q143" s="23" t="str">
        <f>IF(O143&gt;589,"Yes","NO")</f>
        <v>NO</v>
      </c>
      <c r="R143" s="139">
        <f>IF(Q143="yes","HM","")</f>
      </c>
      <c r="S143" s="666" t="str">
        <f t="shared" si="31"/>
        <v> </v>
      </c>
    </row>
    <row r="144" spans="2:19" ht="16.5" thickBot="1">
      <c r="B144" s="255" t="s">
        <v>126</v>
      </c>
      <c r="C144" s="971">
        <v>516</v>
      </c>
      <c r="D144" s="151" t="s">
        <v>64</v>
      </c>
      <c r="E144" s="445" t="s">
        <v>51</v>
      </c>
      <c r="F144" s="406" t="s">
        <v>4</v>
      </c>
      <c r="G144" s="1039"/>
      <c r="H144" s="59">
        <v>150</v>
      </c>
      <c r="I144" s="60">
        <v>140</v>
      </c>
      <c r="J144" s="60">
        <v>180</v>
      </c>
      <c r="K144" s="60">
        <v>64</v>
      </c>
      <c r="L144" s="60">
        <v>14</v>
      </c>
      <c r="M144" s="44"/>
      <c r="N144" s="152">
        <v>1</v>
      </c>
      <c r="O144" s="859">
        <f>SUM(H144:$M144)</f>
        <v>548</v>
      </c>
      <c r="P144" s="576">
        <f t="shared" si="30"/>
        <v>60</v>
      </c>
      <c r="Q144" s="24" t="str">
        <f>IF(O144&gt;589,"Yes","NO")</f>
        <v>NO</v>
      </c>
      <c r="R144" s="140">
        <f>IF(Q144="yes","HM","")</f>
      </c>
      <c r="S144" s="666" t="str">
        <f t="shared" si="31"/>
        <v> </v>
      </c>
    </row>
    <row r="145" spans="2:19" ht="15.75">
      <c r="B145" s="945" t="s">
        <v>126</v>
      </c>
      <c r="C145" s="970">
        <v>786</v>
      </c>
      <c r="D145" s="76" t="s">
        <v>75</v>
      </c>
      <c r="E145" s="446" t="s">
        <v>50</v>
      </c>
      <c r="F145" s="407" t="s">
        <v>5</v>
      </c>
      <c r="G145" s="1183"/>
      <c r="H145" s="68">
        <v>240</v>
      </c>
      <c r="I145" s="42">
        <v>180</v>
      </c>
      <c r="J145" s="42">
        <v>117</v>
      </c>
      <c r="K145" s="42">
        <v>40</v>
      </c>
      <c r="L145" s="42"/>
      <c r="M145" s="43"/>
      <c r="N145" s="96"/>
      <c r="O145" s="860">
        <f>SUM(H145:$M145)</f>
        <v>577</v>
      </c>
      <c r="P145" s="227">
        <f t="shared" si="30"/>
        <v>60</v>
      </c>
      <c r="Q145" s="1274" t="str">
        <f aca="true" t="shared" si="32" ref="Q145:Q150">IF(O145&gt;575,"Yes","NO")</f>
        <v>Yes</v>
      </c>
      <c r="R145" s="1275" t="str">
        <f aca="true" t="shared" si="33" ref="R145:R150">IF(Q145="yes","M","")</f>
        <v>M</v>
      </c>
      <c r="S145" s="666" t="str">
        <f t="shared" si="31"/>
        <v> </v>
      </c>
    </row>
    <row r="146" spans="2:19" ht="15.75">
      <c r="B146" s="945" t="s">
        <v>126</v>
      </c>
      <c r="C146" s="972">
        <v>1467</v>
      </c>
      <c r="D146" s="77" t="s">
        <v>345</v>
      </c>
      <c r="E146" s="453" t="s">
        <v>50</v>
      </c>
      <c r="F146" s="387" t="s">
        <v>5</v>
      </c>
      <c r="G146" s="1038"/>
      <c r="H146" s="57">
        <v>240</v>
      </c>
      <c r="I146" s="58">
        <v>100</v>
      </c>
      <c r="J146" s="58">
        <v>117</v>
      </c>
      <c r="K146" s="58">
        <v>64</v>
      </c>
      <c r="L146" s="58">
        <v>35</v>
      </c>
      <c r="M146" s="4"/>
      <c r="N146" s="114"/>
      <c r="O146" s="645">
        <f>SUM(H146:$M146)</f>
        <v>556</v>
      </c>
      <c r="P146" s="227">
        <f t="shared" si="30"/>
        <v>60</v>
      </c>
      <c r="Q146" s="228" t="str">
        <f t="shared" si="32"/>
        <v>NO</v>
      </c>
      <c r="R146" s="1197">
        <f t="shared" si="33"/>
      </c>
      <c r="S146" s="666" t="str">
        <f t="shared" si="31"/>
        <v> </v>
      </c>
    </row>
    <row r="147" spans="2:19" ht="15.75">
      <c r="B147" s="945"/>
      <c r="C147" s="971">
        <v>322</v>
      </c>
      <c r="D147" s="1180" t="s">
        <v>69</v>
      </c>
      <c r="E147" s="444" t="s">
        <v>50</v>
      </c>
      <c r="F147" s="397" t="s">
        <v>5</v>
      </c>
      <c r="G147" s="1184"/>
      <c r="H147" s="57">
        <v>130</v>
      </c>
      <c r="I147" s="58">
        <v>160</v>
      </c>
      <c r="J147" s="58">
        <v>189</v>
      </c>
      <c r="K147" s="58">
        <v>48</v>
      </c>
      <c r="L147" s="58">
        <v>28</v>
      </c>
      <c r="M147" s="4"/>
      <c r="N147" s="114"/>
      <c r="O147" s="645">
        <f>SUM(H147:$M147)</f>
        <v>555</v>
      </c>
      <c r="P147" s="227">
        <f t="shared" si="30"/>
        <v>60</v>
      </c>
      <c r="Q147" s="228" t="str">
        <f t="shared" si="32"/>
        <v>NO</v>
      </c>
      <c r="R147" s="216">
        <f t="shared" si="33"/>
      </c>
      <c r="S147" s="666" t="str">
        <f>IF(O147=0," ",IF(P147&lt;&gt;60,"ERROR!"," "))</f>
        <v> </v>
      </c>
    </row>
    <row r="148" spans="2:19" ht="15.75">
      <c r="B148" s="945"/>
      <c r="C148" s="971">
        <v>6040</v>
      </c>
      <c r="D148" s="1144" t="s">
        <v>421</v>
      </c>
      <c r="E148" s="444" t="s">
        <v>56</v>
      </c>
      <c r="F148" s="385" t="s">
        <v>5</v>
      </c>
      <c r="G148" s="1145"/>
      <c r="H148" s="57">
        <v>220</v>
      </c>
      <c r="I148" s="58">
        <v>120</v>
      </c>
      <c r="J148" s="58">
        <v>144</v>
      </c>
      <c r="K148" s="58">
        <v>48</v>
      </c>
      <c r="L148" s="58">
        <v>7</v>
      </c>
      <c r="M148" s="4"/>
      <c r="N148" s="114">
        <v>3</v>
      </c>
      <c r="O148" s="645">
        <f>SUM(H148:$M148)</f>
        <v>539</v>
      </c>
      <c r="P148" s="227">
        <f t="shared" si="30"/>
        <v>60</v>
      </c>
      <c r="Q148" s="228" t="str">
        <f t="shared" si="32"/>
        <v>NO</v>
      </c>
      <c r="R148" s="216">
        <f t="shared" si="33"/>
      </c>
      <c r="S148" s="666" t="str">
        <f>IF(O148=0," ",IF(P148&lt;&gt;60,"ERROR!"," "))</f>
        <v> </v>
      </c>
    </row>
    <row r="149" spans="2:19" ht="15.75">
      <c r="B149" s="945" t="s">
        <v>126</v>
      </c>
      <c r="C149" s="971">
        <v>13</v>
      </c>
      <c r="D149" s="1180" t="s">
        <v>66</v>
      </c>
      <c r="E149" s="444" t="s">
        <v>43</v>
      </c>
      <c r="F149" s="385" t="s">
        <v>5</v>
      </c>
      <c r="G149" s="1184"/>
      <c r="H149" s="57">
        <v>80</v>
      </c>
      <c r="I149" s="58">
        <v>70</v>
      </c>
      <c r="J149" s="58">
        <v>234</v>
      </c>
      <c r="K149" s="58">
        <v>72</v>
      </c>
      <c r="L149" s="58">
        <v>49</v>
      </c>
      <c r="M149" s="4"/>
      <c r="N149" s="114">
        <v>3</v>
      </c>
      <c r="O149" s="645">
        <f>SUM(H149:$M149)</f>
        <v>505</v>
      </c>
      <c r="P149" s="227">
        <f t="shared" si="30"/>
        <v>60</v>
      </c>
      <c r="Q149" s="228" t="str">
        <f t="shared" si="32"/>
        <v>NO</v>
      </c>
      <c r="R149" s="216">
        <f t="shared" si="33"/>
      </c>
      <c r="S149" s="666" t="str">
        <f t="shared" si="31"/>
        <v> </v>
      </c>
    </row>
    <row r="150" spans="2:19" ht="16.5" thickBot="1">
      <c r="B150" s="945" t="s">
        <v>126</v>
      </c>
      <c r="C150" s="971">
        <v>6045</v>
      </c>
      <c r="D150" s="151" t="s">
        <v>317</v>
      </c>
      <c r="E150" s="445" t="s">
        <v>56</v>
      </c>
      <c r="F150" s="406" t="s">
        <v>5</v>
      </c>
      <c r="G150" s="1258"/>
      <c r="H150" s="59">
        <v>80</v>
      </c>
      <c r="I150" s="60">
        <v>130</v>
      </c>
      <c r="J150" s="60">
        <v>162</v>
      </c>
      <c r="K150" s="60">
        <v>72</v>
      </c>
      <c r="L150" s="60">
        <v>28</v>
      </c>
      <c r="M150" s="44"/>
      <c r="N150" s="152">
        <v>8</v>
      </c>
      <c r="O150" s="859">
        <f>SUM(H150:$M150)</f>
        <v>472</v>
      </c>
      <c r="P150" s="207">
        <f t="shared" si="30"/>
        <v>60</v>
      </c>
      <c r="Q150" s="987" t="str">
        <f t="shared" si="32"/>
        <v>NO</v>
      </c>
      <c r="R150" s="140">
        <f t="shared" si="33"/>
      </c>
      <c r="S150" s="666" t="str">
        <f t="shared" si="31"/>
        <v> </v>
      </c>
    </row>
    <row r="151" spans="2:19" ht="15.75" hidden="1">
      <c r="B151" s="945" t="s">
        <v>126</v>
      </c>
      <c r="C151" s="970"/>
      <c r="D151" s="1027"/>
      <c r="E151" s="443"/>
      <c r="F151" s="384" t="s">
        <v>6</v>
      </c>
      <c r="G151" s="591"/>
      <c r="H151" s="144"/>
      <c r="I151" s="56"/>
      <c r="J151" s="56"/>
      <c r="K151" s="56"/>
      <c r="L151" s="56"/>
      <c r="M151" s="45"/>
      <c r="N151" s="149"/>
      <c r="O151" s="99">
        <f>SUM(H151:$M151)</f>
        <v>0</v>
      </c>
      <c r="P151" s="1273">
        <f t="shared" si="30"/>
        <v>0</v>
      </c>
      <c r="Q151" s="2" t="str">
        <f>IF(O152&gt;551,"Yes","NO")</f>
        <v>NO</v>
      </c>
      <c r="R151" s="200">
        <f>IF(Q151="yes",G,"")</f>
      </c>
      <c r="S151" s="732" t="str">
        <f t="shared" si="31"/>
        <v> </v>
      </c>
    </row>
    <row r="152" spans="2:19" ht="16.5" hidden="1" thickBot="1">
      <c r="B152" s="255" t="s">
        <v>126</v>
      </c>
      <c r="C152" s="975"/>
      <c r="D152" s="1178"/>
      <c r="E152" s="445"/>
      <c r="F152" s="406" t="s">
        <v>6</v>
      </c>
      <c r="G152" s="1185"/>
      <c r="H152" s="59"/>
      <c r="I152" s="60"/>
      <c r="J152" s="60"/>
      <c r="K152" s="60"/>
      <c r="L152" s="60"/>
      <c r="M152" s="44"/>
      <c r="N152" s="152"/>
      <c r="O152" s="859">
        <f>SUM(H152:$M152)</f>
        <v>0</v>
      </c>
      <c r="P152" s="207">
        <f t="shared" si="30"/>
        <v>0</v>
      </c>
      <c r="Q152" s="60" t="str">
        <f>IF(O153&gt;551,"Yes","NO")</f>
        <v>NO</v>
      </c>
      <c r="R152" s="209">
        <f>IF(Q152="yes",G,"")</f>
      </c>
      <c r="S152" s="667" t="str">
        <f>IF(O152=0," ",IF(P152&lt;&gt;60,"ERROR!"," "))</f>
        <v> </v>
      </c>
    </row>
    <row r="153" spans="2:19" ht="16.5" thickBot="1">
      <c r="B153" s="945" t="s">
        <v>126</v>
      </c>
      <c r="C153" s="966">
        <v>1233</v>
      </c>
      <c r="D153" s="1176" t="s">
        <v>234</v>
      </c>
      <c r="E153" s="466" t="s">
        <v>45</v>
      </c>
      <c r="F153" s="1150" t="s">
        <v>7</v>
      </c>
      <c r="G153" s="1177"/>
      <c r="H153" s="1056">
        <v>80</v>
      </c>
      <c r="I153" s="11">
        <v>130</v>
      </c>
      <c r="J153" s="11">
        <v>225</v>
      </c>
      <c r="K153" s="11">
        <v>48</v>
      </c>
      <c r="L153" s="11">
        <v>14</v>
      </c>
      <c r="M153" s="20"/>
      <c r="N153" s="115">
        <v>6</v>
      </c>
      <c r="O153" s="1057">
        <f>SUM(H153:$M153)</f>
        <v>497</v>
      </c>
      <c r="P153" s="229">
        <f t="shared" si="30"/>
        <v>60</v>
      </c>
      <c r="Q153" s="11" t="str">
        <f>IF(O153&gt;515,"Yes","NO")</f>
        <v>NO</v>
      </c>
      <c r="R153" s="230">
        <f>IF(Q153="yes",G,"")</f>
      </c>
      <c r="S153" s="1109" t="str">
        <f>IF(O153=0," ",IF(P153&lt;&gt;60,"ERROR!"," "))</f>
        <v> </v>
      </c>
    </row>
    <row r="154" spans="3:17" ht="31.5" customHeight="1" thickBot="1">
      <c r="C154" s="968">
        <f>COUNT(C139:C153)</f>
        <v>12</v>
      </c>
      <c r="D154" s="1430" t="s">
        <v>24</v>
      </c>
      <c r="E154" s="1431"/>
      <c r="F154" s="1430" t="s">
        <v>32</v>
      </c>
      <c r="G154" s="1431"/>
      <c r="H154" s="1432"/>
      <c r="I154" s="1432"/>
      <c r="J154" s="1432"/>
      <c r="K154" s="1432"/>
      <c r="L154" s="1432"/>
      <c r="M154" s="1432"/>
      <c r="N154" s="1432"/>
      <c r="O154" s="1432"/>
      <c r="P154" s="1431"/>
      <c r="Q154" s="1437"/>
    </row>
    <row r="155" spans="4:14" ht="15.75">
      <c r="D155" s="1022"/>
      <c r="E155" s="447"/>
      <c r="F155" s="408"/>
      <c r="G155" s="1034"/>
      <c r="H155" s="181"/>
      <c r="I155" s="181"/>
      <c r="J155" s="181"/>
      <c r="K155" s="181"/>
      <c r="L155" s="181"/>
      <c r="M155" s="181"/>
      <c r="N155" s="1034"/>
    </row>
    <row r="156" ht="9.75" customHeight="1" thickBot="1"/>
    <row r="157" spans="4:14" ht="30" customHeight="1" thickBot="1">
      <c r="D157" s="1304" t="s">
        <v>97</v>
      </c>
      <c r="E157" s="1305"/>
      <c r="F157" s="1305"/>
      <c r="G157" s="1305"/>
      <c r="H157" s="1305"/>
      <c r="I157" s="1305"/>
      <c r="J157" s="1305"/>
      <c r="K157" s="1305"/>
      <c r="L157" s="1305"/>
      <c r="M157" s="1305"/>
      <c r="N157" s="1306"/>
    </row>
    <row r="158" spans="3:19" ht="36" customHeight="1" thickBot="1">
      <c r="C158" s="962" t="s">
        <v>1</v>
      </c>
      <c r="D158" s="1033" t="s">
        <v>0</v>
      </c>
      <c r="E158" s="442" t="s">
        <v>39</v>
      </c>
      <c r="F158" s="386" t="s">
        <v>57</v>
      </c>
      <c r="G158" s="189"/>
      <c r="H158" s="175" t="s">
        <v>19</v>
      </c>
      <c r="I158" s="187">
        <v>10</v>
      </c>
      <c r="J158" s="187">
        <v>9</v>
      </c>
      <c r="K158" s="187">
        <v>8</v>
      </c>
      <c r="L158" s="187">
        <v>7</v>
      </c>
      <c r="M158" s="141">
        <v>6</v>
      </c>
      <c r="N158" s="149">
        <v>0</v>
      </c>
      <c r="O158" s="50" t="s">
        <v>3</v>
      </c>
      <c r="P158" s="107" t="s">
        <v>28</v>
      </c>
      <c r="Q158" s="160" t="s">
        <v>22</v>
      </c>
      <c r="R158" s="47" t="s">
        <v>23</v>
      </c>
      <c r="S158" s="664" t="s">
        <v>302</v>
      </c>
    </row>
    <row r="159" spans="2:19" ht="15.75">
      <c r="B159" s="945" t="s">
        <v>127</v>
      </c>
      <c r="C159" s="970">
        <v>6016</v>
      </c>
      <c r="D159" s="80" t="s">
        <v>272</v>
      </c>
      <c r="E159" s="460" t="s">
        <v>56</v>
      </c>
      <c r="F159" s="401" t="s">
        <v>8</v>
      </c>
      <c r="G159" s="1282"/>
      <c r="H159" s="250">
        <v>290</v>
      </c>
      <c r="I159" s="3">
        <v>200</v>
      </c>
      <c r="J159" s="3">
        <v>81</v>
      </c>
      <c r="K159" s="3">
        <v>16</v>
      </c>
      <c r="L159" s="3"/>
      <c r="M159" s="19"/>
      <c r="N159" s="149"/>
      <c r="O159" s="172">
        <f>SUM(H159:$M159)</f>
        <v>587</v>
      </c>
      <c r="P159" s="118">
        <f aca="true" t="shared" si="34" ref="P159:P186">(H159/10)+(I159/10)+(J159/9)+(K159/8)+(L159/7)+(M159/6)+N159</f>
        <v>60</v>
      </c>
      <c r="Q159" s="1461"/>
      <c r="R159" s="1323"/>
      <c r="S159" s="732" t="str">
        <f>IF(O159=0," ",IF(P159&lt;&gt;60,"ERROR!"," "))</f>
        <v> </v>
      </c>
    </row>
    <row r="160" spans="2:19" ht="16.5" thickBot="1">
      <c r="B160" s="945" t="s">
        <v>127</v>
      </c>
      <c r="C160" s="972">
        <v>6008</v>
      </c>
      <c r="D160" s="82" t="s">
        <v>248</v>
      </c>
      <c r="E160" s="462" t="s">
        <v>56</v>
      </c>
      <c r="F160" s="400" t="s">
        <v>8</v>
      </c>
      <c r="G160" s="1096"/>
      <c r="H160" s="59">
        <v>280</v>
      </c>
      <c r="I160" s="60">
        <v>130</v>
      </c>
      <c r="J160" s="60">
        <v>117</v>
      </c>
      <c r="K160" s="60">
        <v>48</v>
      </c>
      <c r="L160" s="60"/>
      <c r="M160" s="44"/>
      <c r="N160" s="152"/>
      <c r="O160" s="839">
        <f>SUM(H160:$M160)</f>
        <v>575</v>
      </c>
      <c r="P160" s="1153">
        <f t="shared" si="34"/>
        <v>60</v>
      </c>
      <c r="Q160" s="1462"/>
      <c r="R160" s="1325"/>
      <c r="S160" s="666" t="str">
        <f aca="true" t="shared" si="35" ref="S160:S186">IF(O160=0," ",IF(P160&lt;&gt;60,"ERROR!"," "))</f>
        <v> </v>
      </c>
    </row>
    <row r="161" spans="2:19" ht="15.75">
      <c r="B161" s="945" t="s">
        <v>127</v>
      </c>
      <c r="C161" s="963">
        <v>6034</v>
      </c>
      <c r="D161" s="169" t="s">
        <v>278</v>
      </c>
      <c r="E161" s="448" t="s">
        <v>56</v>
      </c>
      <c r="F161" s="401" t="s">
        <v>4</v>
      </c>
      <c r="G161" s="1098"/>
      <c r="H161" s="68">
        <v>230</v>
      </c>
      <c r="I161" s="42">
        <v>150</v>
      </c>
      <c r="J161" s="42">
        <v>153</v>
      </c>
      <c r="K161" s="42">
        <v>24</v>
      </c>
      <c r="L161" s="42">
        <v>7</v>
      </c>
      <c r="M161" s="43"/>
      <c r="N161" s="96">
        <v>1</v>
      </c>
      <c r="O161" s="858">
        <f>SUM(H161:$M161)</f>
        <v>564</v>
      </c>
      <c r="P161" s="577">
        <f t="shared" si="34"/>
        <v>60</v>
      </c>
      <c r="Q161" s="22" t="str">
        <f aca="true" t="shared" si="36" ref="Q161:Q167">IF(O161&gt;589,"Yes","NO")</f>
        <v>NO</v>
      </c>
      <c r="R161" s="196">
        <f aca="true" t="shared" si="37" ref="R161:R167">IF(Q161="yes","HM","")</f>
      </c>
      <c r="S161" s="666" t="str">
        <f t="shared" si="35"/>
        <v> </v>
      </c>
    </row>
    <row r="162" spans="2:19" ht="15.75">
      <c r="B162" s="945" t="s">
        <v>127</v>
      </c>
      <c r="C162" s="729">
        <v>786</v>
      </c>
      <c r="D162" s="150" t="s">
        <v>75</v>
      </c>
      <c r="E162" s="449" t="s">
        <v>50</v>
      </c>
      <c r="F162" s="402" t="s">
        <v>4</v>
      </c>
      <c r="G162" s="1090"/>
      <c r="H162" s="57">
        <v>200</v>
      </c>
      <c r="I162" s="58">
        <v>150</v>
      </c>
      <c r="J162" s="58">
        <v>117</v>
      </c>
      <c r="K162" s="58">
        <v>80</v>
      </c>
      <c r="L162" s="58">
        <v>14</v>
      </c>
      <c r="M162" s="4"/>
      <c r="N162" s="114"/>
      <c r="O162" s="645">
        <f>SUM(H162:$M162)</f>
        <v>561</v>
      </c>
      <c r="P162" s="575">
        <f t="shared" si="34"/>
        <v>60</v>
      </c>
      <c r="Q162" s="74" t="str">
        <f t="shared" si="36"/>
        <v>NO</v>
      </c>
      <c r="R162" s="139">
        <f t="shared" si="37"/>
      </c>
      <c r="S162" s="666" t="str">
        <f t="shared" si="35"/>
        <v> </v>
      </c>
    </row>
    <row r="163" spans="2:19" ht="15.75">
      <c r="B163" s="945" t="s">
        <v>127</v>
      </c>
      <c r="C163" s="729">
        <v>6042</v>
      </c>
      <c r="D163" s="150" t="s">
        <v>311</v>
      </c>
      <c r="E163" s="449" t="s">
        <v>56</v>
      </c>
      <c r="F163" s="402" t="s">
        <v>4</v>
      </c>
      <c r="G163" s="1090"/>
      <c r="H163" s="57">
        <v>240</v>
      </c>
      <c r="I163" s="58">
        <v>110</v>
      </c>
      <c r="J163" s="58">
        <v>171</v>
      </c>
      <c r="K163" s="58">
        <v>24</v>
      </c>
      <c r="L163" s="58">
        <v>14</v>
      </c>
      <c r="M163" s="4"/>
      <c r="N163" s="114">
        <v>1</v>
      </c>
      <c r="O163" s="645">
        <f>SUM(H163:$M163)</f>
        <v>559</v>
      </c>
      <c r="P163" s="575">
        <f t="shared" si="34"/>
        <v>60</v>
      </c>
      <c r="Q163" s="74" t="str">
        <f t="shared" si="36"/>
        <v>NO</v>
      </c>
      <c r="R163" s="139">
        <f t="shared" si="37"/>
      </c>
      <c r="S163" s="666" t="str">
        <f t="shared" si="35"/>
        <v> </v>
      </c>
    </row>
    <row r="164" spans="2:19" ht="15.75">
      <c r="B164" s="945" t="s">
        <v>127</v>
      </c>
      <c r="C164" s="729">
        <v>6027</v>
      </c>
      <c r="D164" s="150" t="s">
        <v>78</v>
      </c>
      <c r="E164" s="449" t="s">
        <v>43</v>
      </c>
      <c r="F164" s="402" t="s">
        <v>4</v>
      </c>
      <c r="G164" s="1090"/>
      <c r="H164" s="57">
        <v>190</v>
      </c>
      <c r="I164" s="58">
        <v>110</v>
      </c>
      <c r="J164" s="58">
        <v>189</v>
      </c>
      <c r="K164" s="58">
        <v>40</v>
      </c>
      <c r="L164" s="58">
        <v>21</v>
      </c>
      <c r="M164" s="4"/>
      <c r="N164" s="114">
        <v>1</v>
      </c>
      <c r="O164" s="645">
        <f>SUM(H164:$M164)</f>
        <v>550</v>
      </c>
      <c r="P164" s="575">
        <f t="shared" si="34"/>
        <v>60</v>
      </c>
      <c r="Q164" s="74" t="str">
        <f t="shared" si="36"/>
        <v>NO</v>
      </c>
      <c r="R164" s="139">
        <f t="shared" si="37"/>
      </c>
      <c r="S164" s="666" t="str">
        <f t="shared" si="35"/>
        <v> </v>
      </c>
    </row>
    <row r="165" spans="2:19" ht="15.75">
      <c r="B165" s="945"/>
      <c r="C165" s="729">
        <v>1383</v>
      </c>
      <c r="D165" s="150" t="s">
        <v>89</v>
      </c>
      <c r="E165" s="449" t="s">
        <v>51</v>
      </c>
      <c r="F165" s="402" t="s">
        <v>4</v>
      </c>
      <c r="G165" s="1090"/>
      <c r="H165" s="57">
        <v>180</v>
      </c>
      <c r="I165" s="58">
        <v>90</v>
      </c>
      <c r="J165" s="58">
        <v>144</v>
      </c>
      <c r="K165" s="58">
        <v>64</v>
      </c>
      <c r="L165" s="58">
        <v>42</v>
      </c>
      <c r="M165" s="4"/>
      <c r="N165" s="114">
        <v>3</v>
      </c>
      <c r="O165" s="645">
        <f>SUM(H165:$M165)</f>
        <v>520</v>
      </c>
      <c r="P165" s="575">
        <f>(H165/10)+(I165/10)+(J165/9)+(K165/8)+(L165/7)+(M165/6)+N165</f>
        <v>60</v>
      </c>
      <c r="Q165" s="74" t="str">
        <f>IF(O165&gt;589,"Yes","NO")</f>
        <v>NO</v>
      </c>
      <c r="R165" s="139">
        <f>IF(Q165="yes","HM","")</f>
      </c>
      <c r="S165" s="666" t="str">
        <f>IF(O165=0," ",IF(P165&lt;&gt;60,"ERROR!"," "))</f>
        <v> </v>
      </c>
    </row>
    <row r="166" spans="2:19" ht="16.5" thickBot="1">
      <c r="B166" s="945" t="s">
        <v>127</v>
      </c>
      <c r="C166" s="707">
        <v>6038</v>
      </c>
      <c r="D166" s="166" t="s">
        <v>313</v>
      </c>
      <c r="E166" s="450" t="s">
        <v>51</v>
      </c>
      <c r="F166" s="403" t="s">
        <v>4</v>
      </c>
      <c r="G166" s="1643"/>
      <c r="H166" s="59">
        <v>120</v>
      </c>
      <c r="I166" s="60">
        <v>90</v>
      </c>
      <c r="J166" s="60">
        <v>252</v>
      </c>
      <c r="K166" s="60">
        <v>48</v>
      </c>
      <c r="L166" s="60">
        <v>7</v>
      </c>
      <c r="M166" s="44"/>
      <c r="N166" s="152">
        <v>4</v>
      </c>
      <c r="O166" s="859">
        <f>SUM(H166:$M166)</f>
        <v>517</v>
      </c>
      <c r="P166" s="576">
        <f>(H166/10)+(I166/10)+(J166/9)+(K166/8)+(L166/7)+(M166/6)+N166</f>
        <v>60</v>
      </c>
      <c r="Q166" s="74" t="str">
        <f>IF(O166&gt;589,"Yes","NO")</f>
        <v>NO</v>
      </c>
      <c r="R166" s="139">
        <f>IF(Q166="yes","HM","")</f>
      </c>
      <c r="S166" s="666" t="str">
        <f>IF(O166=0," ",IF(P166&lt;&gt;60,"ERROR!"," "))</f>
        <v> </v>
      </c>
    </row>
    <row r="167" spans="2:19" ht="16.5" hidden="1" thickBot="1">
      <c r="B167" s="945" t="s">
        <v>127</v>
      </c>
      <c r="C167" s="730">
        <v>1376</v>
      </c>
      <c r="D167" s="161" t="s">
        <v>76</v>
      </c>
      <c r="E167" s="452" t="s">
        <v>51</v>
      </c>
      <c r="F167" s="394" t="s">
        <v>4</v>
      </c>
      <c r="G167" s="609"/>
      <c r="H167" s="73"/>
      <c r="I167" s="2"/>
      <c r="J167" s="2"/>
      <c r="K167" s="2"/>
      <c r="L167" s="2"/>
      <c r="M167" s="18"/>
      <c r="N167" s="97"/>
      <c r="O167" s="1057">
        <f>SUM(H167:$M167)</f>
        <v>0</v>
      </c>
      <c r="P167" s="1642">
        <f t="shared" si="34"/>
        <v>0</v>
      </c>
      <c r="Q167" s="24" t="str">
        <f t="shared" si="36"/>
        <v>NO</v>
      </c>
      <c r="R167" s="140">
        <f t="shared" si="37"/>
      </c>
      <c r="S167" s="666" t="str">
        <f>IF(O167=0," ",IF(P167&lt;&gt;60,"ERROR!"," "))</f>
        <v> </v>
      </c>
    </row>
    <row r="168" spans="2:19" ht="15.75">
      <c r="B168" s="945" t="s">
        <v>127</v>
      </c>
      <c r="C168" s="970">
        <v>1128</v>
      </c>
      <c r="D168" s="76" t="s">
        <v>310</v>
      </c>
      <c r="E168" s="443" t="s">
        <v>43</v>
      </c>
      <c r="F168" s="404" t="s">
        <v>5</v>
      </c>
      <c r="G168" s="1283"/>
      <c r="H168" s="144">
        <v>140</v>
      </c>
      <c r="I168" s="56">
        <v>140</v>
      </c>
      <c r="J168" s="56">
        <v>189</v>
      </c>
      <c r="K168" s="56">
        <v>56</v>
      </c>
      <c r="L168" s="56">
        <v>21</v>
      </c>
      <c r="M168" s="45"/>
      <c r="N168" s="113">
        <v>1</v>
      </c>
      <c r="O168" s="860">
        <f>SUM(H168:$M168)</f>
        <v>546</v>
      </c>
      <c r="P168" s="579">
        <f t="shared" si="34"/>
        <v>60</v>
      </c>
      <c r="Q168" s="227" t="str">
        <f aca="true" t="shared" si="38" ref="Q168:Q174">IF(O168&gt;575,"Yes","NO")</f>
        <v>NO</v>
      </c>
      <c r="R168" s="216">
        <f aca="true" t="shared" si="39" ref="R168:R174">IF(Q168="yes","M","")</f>
      </c>
      <c r="S168" s="666" t="str">
        <f t="shared" si="35"/>
        <v> </v>
      </c>
    </row>
    <row r="169" spans="2:19" ht="15.75">
      <c r="B169" s="945" t="s">
        <v>127</v>
      </c>
      <c r="C169" s="971">
        <v>6035</v>
      </c>
      <c r="D169" s="1163" t="s">
        <v>314</v>
      </c>
      <c r="E169" s="444" t="s">
        <v>56</v>
      </c>
      <c r="F169" s="402" t="s">
        <v>5</v>
      </c>
      <c r="G169" s="1090"/>
      <c r="H169" s="57">
        <v>110</v>
      </c>
      <c r="I169" s="58">
        <v>130</v>
      </c>
      <c r="J169" s="58">
        <v>198</v>
      </c>
      <c r="K169" s="58">
        <v>88</v>
      </c>
      <c r="L169" s="58">
        <v>14</v>
      </c>
      <c r="M169" s="4"/>
      <c r="N169" s="114">
        <v>1</v>
      </c>
      <c r="O169" s="645">
        <f>SUM(H169:$M169)</f>
        <v>540</v>
      </c>
      <c r="P169" s="575">
        <f t="shared" si="34"/>
        <v>60</v>
      </c>
      <c r="Q169" s="178" t="str">
        <f t="shared" si="38"/>
        <v>NO</v>
      </c>
      <c r="R169" s="139">
        <f t="shared" si="39"/>
      </c>
      <c r="S169" s="666" t="str">
        <f t="shared" si="35"/>
        <v> </v>
      </c>
    </row>
    <row r="170" spans="2:19" ht="15.75">
      <c r="B170" s="945" t="s">
        <v>127</v>
      </c>
      <c r="C170" s="971">
        <v>6035</v>
      </c>
      <c r="D170" s="1180" t="s">
        <v>316</v>
      </c>
      <c r="E170" s="444" t="s">
        <v>56</v>
      </c>
      <c r="F170" s="402" t="s">
        <v>5</v>
      </c>
      <c r="G170" s="1090"/>
      <c r="H170" s="57">
        <v>150</v>
      </c>
      <c r="I170" s="58">
        <v>120</v>
      </c>
      <c r="J170" s="58">
        <v>144</v>
      </c>
      <c r="K170" s="58">
        <v>72</v>
      </c>
      <c r="L170" s="58">
        <v>35</v>
      </c>
      <c r="M170" s="4"/>
      <c r="N170" s="114">
        <v>3</v>
      </c>
      <c r="O170" s="645">
        <f>SUM(H170:$M170)</f>
        <v>521</v>
      </c>
      <c r="P170" s="575">
        <f>(H170/10)+(I170/10)+(J170/9)+(K170/8)+(L170/7)+(M170/6)+N170</f>
        <v>60</v>
      </c>
      <c r="Q170" s="178" t="str">
        <f t="shared" si="38"/>
        <v>NO</v>
      </c>
      <c r="R170" s="139">
        <f t="shared" si="39"/>
      </c>
      <c r="S170" s="666" t="str">
        <f>IF(O170=0," ",IF(P170&lt;&gt;60,"ERROR!"," "))</f>
        <v> </v>
      </c>
    </row>
    <row r="171" spans="2:19" ht="15.75">
      <c r="B171" s="945" t="s">
        <v>127</v>
      </c>
      <c r="C171" s="971">
        <v>6032</v>
      </c>
      <c r="D171" s="1028" t="s">
        <v>250</v>
      </c>
      <c r="E171" s="444" t="s">
        <v>56</v>
      </c>
      <c r="F171" s="402" t="s">
        <v>5</v>
      </c>
      <c r="G171" s="1090"/>
      <c r="H171" s="57">
        <v>160</v>
      </c>
      <c r="I171" s="58">
        <v>80</v>
      </c>
      <c r="J171" s="58">
        <v>180</v>
      </c>
      <c r="K171" s="58">
        <v>48</v>
      </c>
      <c r="L171" s="58">
        <v>42</v>
      </c>
      <c r="M171" s="4"/>
      <c r="N171" s="114">
        <v>4</v>
      </c>
      <c r="O171" s="645">
        <f>SUM(H171:$M171)</f>
        <v>510</v>
      </c>
      <c r="P171" s="575">
        <f>(H171/10)+(I171/10)+(J171/9)+(K171/8)+(L171/7)+(M171/6)+N171</f>
        <v>60</v>
      </c>
      <c r="Q171" s="178" t="str">
        <f>IF(O171&gt;575,"Yes","NO")</f>
        <v>NO</v>
      </c>
      <c r="R171" s="139">
        <f t="shared" si="39"/>
      </c>
      <c r="S171" s="666" t="str">
        <f>IF(O171=0," ",IF(P171&lt;&gt;60,"ERROR!"," "))</f>
        <v> </v>
      </c>
    </row>
    <row r="172" spans="2:19" ht="15.75" hidden="1">
      <c r="B172" s="945" t="s">
        <v>127</v>
      </c>
      <c r="C172" s="971">
        <v>1467</v>
      </c>
      <c r="D172" s="1028" t="s">
        <v>345</v>
      </c>
      <c r="E172" s="444" t="s">
        <v>50</v>
      </c>
      <c r="F172" s="402" t="s">
        <v>5</v>
      </c>
      <c r="G172" s="185"/>
      <c r="H172" s="57"/>
      <c r="I172" s="58"/>
      <c r="J172" s="58"/>
      <c r="K172" s="58"/>
      <c r="L172" s="58"/>
      <c r="M172" s="4"/>
      <c r="N172" s="114"/>
      <c r="O172" s="645">
        <f>SUM(H172:$M172)</f>
        <v>0</v>
      </c>
      <c r="P172" s="575">
        <f>(H172/10)+(I172/10)+(J172/9)+(K172/8)+(L172/7)+(M172/6)+N172</f>
        <v>0</v>
      </c>
      <c r="Q172" s="178" t="str">
        <f>IF(O172&gt;575,"Yes","NO")</f>
        <v>NO</v>
      </c>
      <c r="R172" s="139">
        <f t="shared" si="39"/>
      </c>
      <c r="S172" s="666" t="str">
        <f>IF(O172=0," ",IF(P172&lt;&gt;60,"ERROR!"," "))</f>
        <v> </v>
      </c>
    </row>
    <row r="173" spans="2:19" ht="15.75" hidden="1">
      <c r="B173" s="945" t="s">
        <v>127</v>
      </c>
      <c r="C173" s="971">
        <v>1786</v>
      </c>
      <c r="D173" s="1028" t="s">
        <v>73</v>
      </c>
      <c r="E173" s="444" t="s">
        <v>51</v>
      </c>
      <c r="F173" s="402" t="s">
        <v>5</v>
      </c>
      <c r="G173" s="185"/>
      <c r="H173" s="57"/>
      <c r="I173" s="58"/>
      <c r="J173" s="58"/>
      <c r="K173" s="58"/>
      <c r="L173" s="58"/>
      <c r="M173" s="4"/>
      <c r="N173" s="114"/>
      <c r="O173" s="645">
        <f>SUM(H173:$M173)</f>
        <v>0</v>
      </c>
      <c r="P173" s="575">
        <f t="shared" si="34"/>
        <v>0</v>
      </c>
      <c r="Q173" s="178" t="str">
        <f t="shared" si="38"/>
        <v>NO</v>
      </c>
      <c r="R173" s="139">
        <f t="shared" si="39"/>
      </c>
      <c r="S173" s="666" t="str">
        <f t="shared" si="35"/>
        <v> </v>
      </c>
    </row>
    <row r="174" spans="2:19" ht="16.5" thickBot="1">
      <c r="B174" s="945" t="s">
        <v>127</v>
      </c>
      <c r="C174" s="975">
        <v>6045</v>
      </c>
      <c r="D174" s="151" t="s">
        <v>317</v>
      </c>
      <c r="E174" s="445" t="s">
        <v>56</v>
      </c>
      <c r="F174" s="403" t="s">
        <v>5</v>
      </c>
      <c r="G174" s="1088" t="s">
        <v>420</v>
      </c>
      <c r="H174" s="59"/>
      <c r="I174" s="60"/>
      <c r="J174" s="60"/>
      <c r="K174" s="60"/>
      <c r="L174" s="60"/>
      <c r="M174" s="44"/>
      <c r="N174" s="152"/>
      <c r="O174" s="645">
        <f>SUM(H174:$M174)</f>
        <v>0</v>
      </c>
      <c r="P174" s="575">
        <f t="shared" si="34"/>
        <v>0</v>
      </c>
      <c r="Q174" s="178" t="str">
        <f t="shared" si="38"/>
        <v>NO</v>
      </c>
      <c r="R174" s="139">
        <f t="shared" si="39"/>
      </c>
      <c r="S174" s="666" t="str">
        <f t="shared" si="35"/>
        <v> </v>
      </c>
    </row>
    <row r="175" spans="2:19" ht="15.75">
      <c r="B175" s="945" t="s">
        <v>127</v>
      </c>
      <c r="C175" s="973">
        <v>13</v>
      </c>
      <c r="D175" s="169" t="s">
        <v>66</v>
      </c>
      <c r="E175" s="872" t="s">
        <v>43</v>
      </c>
      <c r="F175" s="404" t="s">
        <v>6</v>
      </c>
      <c r="G175" s="1278"/>
      <c r="H175" s="144">
        <v>100</v>
      </c>
      <c r="I175" s="56">
        <v>160</v>
      </c>
      <c r="J175" s="56">
        <v>162</v>
      </c>
      <c r="K175" s="56">
        <v>88</v>
      </c>
      <c r="L175" s="56">
        <v>21</v>
      </c>
      <c r="M175" s="45"/>
      <c r="N175" s="113">
        <v>2</v>
      </c>
      <c r="O175" s="840">
        <f>SUM(H175:$M175)</f>
        <v>531</v>
      </c>
      <c r="P175" s="1645">
        <f t="shared" si="34"/>
        <v>60</v>
      </c>
      <c r="Q175" s="206" t="str">
        <f>IF(O175&gt;551,"Yes","NO")</f>
        <v>NO</v>
      </c>
      <c r="R175" s="198">
        <f>IF(Q175="yes","G","")</f>
      </c>
      <c r="S175" s="666" t="str">
        <f t="shared" si="35"/>
        <v> </v>
      </c>
    </row>
    <row r="176" spans="2:19" ht="15.75">
      <c r="B176" s="945" t="s">
        <v>127</v>
      </c>
      <c r="C176" s="972">
        <v>1475</v>
      </c>
      <c r="D176" s="147" t="s">
        <v>403</v>
      </c>
      <c r="E176" s="986" t="s">
        <v>50</v>
      </c>
      <c r="F176" s="400" t="s">
        <v>6</v>
      </c>
      <c r="G176" s="1279"/>
      <c r="H176" s="57">
        <v>160</v>
      </c>
      <c r="I176" s="58">
        <v>80</v>
      </c>
      <c r="J176" s="58">
        <v>108</v>
      </c>
      <c r="K176" s="58">
        <v>128</v>
      </c>
      <c r="L176" s="58">
        <v>49</v>
      </c>
      <c r="M176" s="4"/>
      <c r="N176" s="114">
        <v>1</v>
      </c>
      <c r="O176" s="843">
        <f>SUM(H176:$M176)</f>
        <v>525</v>
      </c>
      <c r="P176" s="1646">
        <f t="shared" si="34"/>
        <v>60</v>
      </c>
      <c r="Q176" s="23" t="str">
        <f>IF(O175&gt;551,"Yes","NO")</f>
        <v>NO</v>
      </c>
      <c r="R176" s="210">
        <f>IF(Q176="yes",G,"")</f>
      </c>
      <c r="S176" s="666" t="str">
        <f t="shared" si="35"/>
        <v> </v>
      </c>
    </row>
    <row r="177" spans="2:19" ht="15.75">
      <c r="B177" s="945"/>
      <c r="C177" s="972">
        <v>641</v>
      </c>
      <c r="D177" s="147" t="s">
        <v>61</v>
      </c>
      <c r="E177" s="986" t="s">
        <v>51</v>
      </c>
      <c r="F177" s="400" t="s">
        <v>6</v>
      </c>
      <c r="G177" s="1279"/>
      <c r="H177" s="57">
        <v>90</v>
      </c>
      <c r="I177" s="58">
        <v>90</v>
      </c>
      <c r="J177" s="58">
        <v>216</v>
      </c>
      <c r="K177" s="58">
        <v>88</v>
      </c>
      <c r="L177" s="58">
        <v>35</v>
      </c>
      <c r="M177" s="4"/>
      <c r="N177" s="114">
        <v>2</v>
      </c>
      <c r="O177" s="841">
        <f>SUM(H177:$M177)</f>
        <v>519</v>
      </c>
      <c r="P177" s="1647">
        <f>(H177/10)+(I177/10)+(J177/9)+(K177/8)+(L177/7)+(M177/6)+N177</f>
        <v>60</v>
      </c>
      <c r="Q177" s="74" t="str">
        <f>IF(O176&gt;551,"Yes","NO")</f>
        <v>NO</v>
      </c>
      <c r="R177" s="1644">
        <f>IF(Q177="yes",G,"")</f>
      </c>
      <c r="S177" s="756" t="str">
        <f>IF(O177=0," ",IF(P177&lt;&gt;60,"ERROR!"," "))</f>
        <v> </v>
      </c>
    </row>
    <row r="178" spans="2:19" ht="15.75" hidden="1">
      <c r="B178" s="945" t="s">
        <v>127</v>
      </c>
      <c r="C178" s="972">
        <v>322</v>
      </c>
      <c r="D178" s="147" t="s">
        <v>69</v>
      </c>
      <c r="E178" s="986" t="s">
        <v>50</v>
      </c>
      <c r="F178" s="400" t="s">
        <v>6</v>
      </c>
      <c r="G178" s="84"/>
      <c r="H178" s="57"/>
      <c r="I178" s="58"/>
      <c r="J178" s="58"/>
      <c r="K178" s="58"/>
      <c r="L178" s="58"/>
      <c r="M178" s="4"/>
      <c r="N178" s="114"/>
      <c r="O178" s="843">
        <f>SUM(H178:$M178)</f>
        <v>0</v>
      </c>
      <c r="P178" s="1646">
        <f t="shared" si="34"/>
        <v>0</v>
      </c>
      <c r="Q178" s="23" t="str">
        <f>IF(O177&gt;551,"Yes","NO")</f>
        <v>NO</v>
      </c>
      <c r="R178" s="210">
        <f>IF(Q178="yes",G,"")</f>
      </c>
      <c r="S178" s="666" t="str">
        <f>IF(O178=0," ",IF(P178&lt;&gt;60,"ERROR!"," "))</f>
        <v> </v>
      </c>
    </row>
    <row r="179" spans="2:19" ht="16.5" hidden="1" thickBot="1">
      <c r="B179" s="945" t="s">
        <v>127</v>
      </c>
      <c r="C179" s="975">
        <v>6040</v>
      </c>
      <c r="D179" s="166" t="s">
        <v>312</v>
      </c>
      <c r="E179" s="838" t="s">
        <v>56</v>
      </c>
      <c r="F179" s="403" t="s">
        <v>6</v>
      </c>
      <c r="G179" s="27"/>
      <c r="H179" s="59"/>
      <c r="I179" s="60"/>
      <c r="J179" s="60"/>
      <c r="K179" s="60"/>
      <c r="L179" s="60"/>
      <c r="M179" s="44"/>
      <c r="N179" s="152"/>
      <c r="O179" s="119">
        <f>SUM(H179:$M179)</f>
        <v>0</v>
      </c>
      <c r="P179" s="1153">
        <f t="shared" si="34"/>
        <v>0</v>
      </c>
      <c r="Q179" s="24" t="str">
        <f>IF(O178&gt;551,"Yes","NO")</f>
        <v>NO</v>
      </c>
      <c r="R179" s="209">
        <f>IF(Q179="yes",G,"")</f>
      </c>
      <c r="S179" s="666" t="str">
        <f>IF(O179=0," ",IF(P179&lt;&gt;60,"ERROR!"," "))</f>
        <v> </v>
      </c>
    </row>
    <row r="180" spans="3:19" ht="15.75">
      <c r="C180" s="973">
        <v>1233</v>
      </c>
      <c r="D180" s="167" t="s">
        <v>234</v>
      </c>
      <c r="E180" s="451" t="s">
        <v>45</v>
      </c>
      <c r="F180" s="404" t="s">
        <v>7</v>
      </c>
      <c r="G180" s="1280"/>
      <c r="H180" s="68">
        <v>160</v>
      </c>
      <c r="I180" s="42">
        <v>120</v>
      </c>
      <c r="J180" s="42">
        <v>117</v>
      </c>
      <c r="K180" s="42">
        <v>64</v>
      </c>
      <c r="L180" s="42">
        <v>28</v>
      </c>
      <c r="M180" s="43"/>
      <c r="N180" s="96">
        <v>7</v>
      </c>
      <c r="O180" s="842">
        <f>SUM(H180:$M180)</f>
        <v>489</v>
      </c>
      <c r="P180" s="1648">
        <f t="shared" si="34"/>
        <v>60</v>
      </c>
      <c r="Q180" s="5" t="str">
        <f aca="true" t="shared" si="40" ref="Q180:Q186">IF(O180&gt;515,"Yes","NO")</f>
        <v>NO</v>
      </c>
      <c r="R180" s="225">
        <f aca="true" t="shared" si="41" ref="R180:R186">IF(Q180="yes","S","")</f>
      </c>
      <c r="S180" s="666" t="str">
        <f t="shared" si="35"/>
        <v> </v>
      </c>
    </row>
    <row r="181" spans="2:19" ht="15.75">
      <c r="B181" s="945" t="s">
        <v>127</v>
      </c>
      <c r="C181" s="948">
        <v>1618</v>
      </c>
      <c r="D181" s="146" t="s">
        <v>80</v>
      </c>
      <c r="E181" s="447" t="s">
        <v>45</v>
      </c>
      <c r="F181" s="409" t="s">
        <v>7</v>
      </c>
      <c r="G181" s="1281"/>
      <c r="H181" s="57">
        <v>90</v>
      </c>
      <c r="I181" s="58">
        <v>90</v>
      </c>
      <c r="J181" s="58">
        <v>153</v>
      </c>
      <c r="K181" s="58">
        <v>112</v>
      </c>
      <c r="L181" s="58">
        <v>21</v>
      </c>
      <c r="M181" s="4"/>
      <c r="N181" s="114">
        <v>8</v>
      </c>
      <c r="O181" s="841">
        <f>SUM(H181:$M181)</f>
        <v>466</v>
      </c>
      <c r="P181" s="1648">
        <f t="shared" si="34"/>
        <v>60</v>
      </c>
      <c r="Q181" s="5" t="str">
        <f t="shared" si="40"/>
        <v>NO</v>
      </c>
      <c r="R181" s="225">
        <f t="shared" si="41"/>
      </c>
      <c r="S181" s="666" t="str">
        <f t="shared" si="35"/>
        <v> </v>
      </c>
    </row>
    <row r="182" spans="2:19" ht="15.75">
      <c r="B182" s="945"/>
      <c r="C182" s="971">
        <v>1281</v>
      </c>
      <c r="D182" s="150" t="s">
        <v>88</v>
      </c>
      <c r="E182" s="449" t="s">
        <v>43</v>
      </c>
      <c r="F182" s="402" t="s">
        <v>7</v>
      </c>
      <c r="G182" s="1089"/>
      <c r="H182" s="57">
        <v>120</v>
      </c>
      <c r="I182" s="58">
        <v>80</v>
      </c>
      <c r="J182" s="58">
        <v>108</v>
      </c>
      <c r="K182" s="58">
        <v>80</v>
      </c>
      <c r="L182" s="58">
        <v>42</v>
      </c>
      <c r="M182" s="4"/>
      <c r="N182" s="114">
        <v>12</v>
      </c>
      <c r="O182" s="841">
        <f>SUM(H182:$M182)</f>
        <v>430</v>
      </c>
      <c r="P182" s="1648">
        <f>(H182/10)+(I182/10)+(J182/9)+(K182/8)+(L182/7)+(M182/6)+N182</f>
        <v>60</v>
      </c>
      <c r="Q182" s="5" t="str">
        <f>IF(O182&gt;515,"Yes","NO")</f>
        <v>NO</v>
      </c>
      <c r="R182" s="225">
        <f>IF(Q182="yes","S","")</f>
      </c>
      <c r="S182" s="666" t="str">
        <f>IF(O182=0," ",IF(P182&lt;&gt;60,"ERROR!"," "))</f>
        <v> </v>
      </c>
    </row>
    <row r="183" spans="2:19" ht="16.5" thickBot="1">
      <c r="B183" s="945" t="s">
        <v>127</v>
      </c>
      <c r="C183" s="971">
        <v>1143</v>
      </c>
      <c r="D183" s="166" t="s">
        <v>398</v>
      </c>
      <c r="E183" s="449" t="s">
        <v>46</v>
      </c>
      <c r="F183" s="402" t="s">
        <v>7</v>
      </c>
      <c r="G183" s="1089"/>
      <c r="H183" s="57">
        <v>60</v>
      </c>
      <c r="I183" s="58">
        <v>70</v>
      </c>
      <c r="J183" s="58">
        <v>126</v>
      </c>
      <c r="K183" s="58">
        <v>112</v>
      </c>
      <c r="L183" s="58">
        <v>42</v>
      </c>
      <c r="M183" s="4"/>
      <c r="N183" s="152">
        <v>13</v>
      </c>
      <c r="O183" s="841">
        <f>SUM(H183:$M183)</f>
        <v>410</v>
      </c>
      <c r="P183" s="1649">
        <f>(H183/10)+(I183/10)+(J183/9)+(K183/8)+(L183/7)+(M183/6)+N183</f>
        <v>60</v>
      </c>
      <c r="Q183" s="5" t="str">
        <f t="shared" si="40"/>
        <v>NO</v>
      </c>
      <c r="R183" s="225">
        <f t="shared" si="41"/>
      </c>
      <c r="S183" s="666" t="str">
        <f>IF(O183=0," ",IF(P183&lt;&gt;60,"ERROR!"," "))</f>
        <v> </v>
      </c>
    </row>
    <row r="184" spans="2:19" ht="15.75" hidden="1">
      <c r="B184" s="945" t="s">
        <v>127</v>
      </c>
      <c r="C184" s="972">
        <v>169</v>
      </c>
      <c r="D184" s="175" t="s">
        <v>171</v>
      </c>
      <c r="E184" s="462" t="s">
        <v>43</v>
      </c>
      <c r="F184" s="400" t="s">
        <v>7</v>
      </c>
      <c r="G184" s="590"/>
      <c r="H184" s="64"/>
      <c r="I184" s="1"/>
      <c r="J184" s="1"/>
      <c r="K184" s="1"/>
      <c r="L184" s="1"/>
      <c r="M184" s="14"/>
      <c r="N184" s="97"/>
      <c r="O184" s="839">
        <f>SUM(H184:$M184)</f>
        <v>0</v>
      </c>
      <c r="P184" s="583">
        <f>(H184/10)+(I184/10)+(J184/9)+(K184/8)+(L184/7)+(M184/6)+N184</f>
        <v>0</v>
      </c>
      <c r="Q184" s="23" t="str">
        <f t="shared" si="40"/>
        <v>NO</v>
      </c>
      <c r="R184" s="210">
        <f t="shared" si="41"/>
      </c>
      <c r="S184" s="666" t="str">
        <f>IF(O184=0," ",IF(P184&lt;&gt;60,"ERROR!"," "))</f>
        <v> </v>
      </c>
    </row>
    <row r="185" spans="2:19" ht="15.75" hidden="1">
      <c r="B185" s="945" t="s">
        <v>127</v>
      </c>
      <c r="C185" s="972">
        <v>1770</v>
      </c>
      <c r="D185" s="82" t="s">
        <v>393</v>
      </c>
      <c r="E185" s="462" t="s">
        <v>43</v>
      </c>
      <c r="F185" s="400" t="s">
        <v>7</v>
      </c>
      <c r="G185" s="590"/>
      <c r="H185" s="64"/>
      <c r="I185" s="1"/>
      <c r="J185" s="1"/>
      <c r="K185" s="1"/>
      <c r="L185" s="1"/>
      <c r="M185" s="14"/>
      <c r="N185" s="108"/>
      <c r="O185" s="839">
        <f>SUM(H185:$M185)</f>
        <v>0</v>
      </c>
      <c r="P185" s="578">
        <f>(H185/10)+(I185/10)+(J185/9)+(K185/8)+(L185/7)+(M185/6)+N185</f>
        <v>0</v>
      </c>
      <c r="Q185" s="23" t="str">
        <f t="shared" si="40"/>
        <v>NO</v>
      </c>
      <c r="R185" s="210">
        <f t="shared" si="41"/>
      </c>
      <c r="S185" s="666" t="str">
        <f>IF(O185=0," ",IF(P185&lt;&gt;60,"ERROR!"," "))</f>
        <v> </v>
      </c>
    </row>
    <row r="186" spans="2:19" ht="16.5" hidden="1" thickBot="1">
      <c r="B186" s="945" t="s">
        <v>127</v>
      </c>
      <c r="C186" s="975">
        <v>9013</v>
      </c>
      <c r="D186" s="81" t="s">
        <v>391</v>
      </c>
      <c r="E186" s="463" t="s">
        <v>392</v>
      </c>
      <c r="F186" s="403" t="s">
        <v>7</v>
      </c>
      <c r="G186" s="1039"/>
      <c r="H186" s="59"/>
      <c r="I186" s="60"/>
      <c r="J186" s="60"/>
      <c r="K186" s="60"/>
      <c r="L186" s="60"/>
      <c r="M186" s="44"/>
      <c r="N186" s="152"/>
      <c r="O186" s="859">
        <f>SUM(H186:$M186)</f>
        <v>0</v>
      </c>
      <c r="P186" s="576">
        <f t="shared" si="34"/>
        <v>0</v>
      </c>
      <c r="Q186" s="24" t="str">
        <f t="shared" si="40"/>
        <v>NO</v>
      </c>
      <c r="R186" s="209">
        <f t="shared" si="41"/>
      </c>
      <c r="S186" s="666" t="str">
        <f t="shared" si="35"/>
        <v> </v>
      </c>
    </row>
    <row r="187" spans="3:17" ht="24" customHeight="1" thickBot="1">
      <c r="C187" s="968">
        <f>COUNT(C159:C186)</f>
        <v>28</v>
      </c>
      <c r="D187" s="1430" t="s">
        <v>24</v>
      </c>
      <c r="E187" s="1437"/>
      <c r="F187" s="1430" t="s">
        <v>32</v>
      </c>
      <c r="G187" s="1431"/>
      <c r="H187" s="1432"/>
      <c r="I187" s="1432"/>
      <c r="J187" s="1432"/>
      <c r="K187" s="1432"/>
      <c r="L187" s="1432"/>
      <c r="M187" s="1432"/>
      <c r="N187" s="1432"/>
      <c r="O187" s="1432"/>
      <c r="P187" s="1431"/>
      <c r="Q187" s="1437"/>
    </row>
    <row r="188" spans="4:14" ht="16.5" thickBot="1">
      <c r="D188" s="1022"/>
      <c r="E188" s="447"/>
      <c r="F188" s="408"/>
      <c r="G188" s="1034"/>
      <c r="H188" s="181"/>
      <c r="I188" s="181"/>
      <c r="J188" s="181"/>
      <c r="K188" s="181"/>
      <c r="L188" s="181"/>
      <c r="M188" s="181"/>
      <c r="N188" s="102"/>
    </row>
    <row r="189" spans="2:18" s="473" customFormat="1" ht="29.25" customHeight="1" thickBot="1">
      <c r="B189" s="1316" t="str">
        <f>B2</f>
        <v>SOUTH AFRICAN PPC  CHAMPIONSHIPS - SANDF EEUFEES RANGE - 22nd TO 24th MARCH, 2019.</v>
      </c>
      <c r="C189" s="1317"/>
      <c r="D189" s="1317"/>
      <c r="E189" s="1317"/>
      <c r="F189" s="1317"/>
      <c r="G189" s="1317"/>
      <c r="H189" s="1317"/>
      <c r="I189" s="1317"/>
      <c r="J189" s="1317"/>
      <c r="K189" s="1317"/>
      <c r="L189" s="1317"/>
      <c r="M189" s="1317"/>
      <c r="N189" s="1317"/>
      <c r="O189" s="1317"/>
      <c r="P189" s="1317"/>
      <c r="Q189" s="1317"/>
      <c r="R189" s="1318"/>
    </row>
    <row r="190" spans="4:17" ht="16.5" thickBot="1">
      <c r="D190" s="433"/>
      <c r="G190" s="433"/>
      <c r="H190" s="100"/>
      <c r="I190" s="100"/>
      <c r="J190" s="100"/>
      <c r="K190" s="100"/>
      <c r="L190" s="100"/>
      <c r="M190" s="100"/>
      <c r="N190" s="100"/>
      <c r="O190" s="100"/>
      <c r="P190" s="433"/>
      <c r="Q190" s="32"/>
    </row>
    <row r="191" spans="3:17" s="473" customFormat="1" ht="24" thickBot="1">
      <c r="C191" s="976"/>
      <c r="D191" s="1427" t="str">
        <f>C4</f>
        <v>PPC EVENT RESULTS - MARCH, 2019</v>
      </c>
      <c r="E191" s="1428"/>
      <c r="F191" s="1428"/>
      <c r="G191" s="1428"/>
      <c r="H191" s="1428"/>
      <c r="I191" s="1428"/>
      <c r="J191" s="1428"/>
      <c r="K191" s="1428"/>
      <c r="L191" s="1428"/>
      <c r="M191" s="1428"/>
      <c r="N191" s="1428"/>
      <c r="O191" s="1428"/>
      <c r="P191" s="1428"/>
      <c r="Q191" s="1444"/>
    </row>
    <row r="192" ht="15.75"/>
    <row r="193" spans="16:17" ht="9.75" customHeight="1" thickBot="1">
      <c r="P193" s="155"/>
      <c r="Q193" s="32"/>
    </row>
    <row r="194" spans="4:19" ht="26.25" customHeight="1" thickBot="1">
      <c r="D194" s="1304" t="s">
        <v>49</v>
      </c>
      <c r="E194" s="1305"/>
      <c r="F194" s="1305"/>
      <c r="G194" s="1305"/>
      <c r="H194" s="1405"/>
      <c r="I194" s="1405"/>
      <c r="J194" s="1405"/>
      <c r="K194" s="1405"/>
      <c r="L194" s="1405"/>
      <c r="M194" s="1405"/>
      <c r="N194" s="1361"/>
      <c r="O194" s="1034"/>
      <c r="P194" s="155"/>
      <c r="Q194" s="90"/>
      <c r="R194" s="91"/>
      <c r="S194" s="91"/>
    </row>
    <row r="195" spans="3:19" ht="36" customHeight="1" thickBot="1">
      <c r="C195" s="962" t="s">
        <v>1</v>
      </c>
      <c r="D195" s="1033" t="s">
        <v>0</v>
      </c>
      <c r="E195" s="442" t="s">
        <v>39</v>
      </c>
      <c r="F195" s="395" t="s">
        <v>57</v>
      </c>
      <c r="G195" s="189"/>
      <c r="H195" s="153" t="s">
        <v>19</v>
      </c>
      <c r="I195" s="78">
        <v>10</v>
      </c>
      <c r="J195" s="78">
        <v>9</v>
      </c>
      <c r="K195" s="78">
        <v>8</v>
      </c>
      <c r="L195" s="66">
        <v>7</v>
      </c>
      <c r="M195" s="66">
        <v>6</v>
      </c>
      <c r="N195" s="39">
        <v>0</v>
      </c>
      <c r="O195" s="241" t="s">
        <v>3</v>
      </c>
      <c r="P195" s="1035" t="s">
        <v>20</v>
      </c>
      <c r="Q195" s="160" t="s">
        <v>22</v>
      </c>
      <c r="R195" s="47" t="s">
        <v>23</v>
      </c>
      <c r="S195" s="664" t="s">
        <v>302</v>
      </c>
    </row>
    <row r="196" spans="2:19" ht="18" customHeight="1">
      <c r="B196" s="945" t="s">
        <v>128</v>
      </c>
      <c r="C196" s="991">
        <v>6016</v>
      </c>
      <c r="D196" s="163" t="s">
        <v>286</v>
      </c>
      <c r="E196" s="464" t="s">
        <v>56</v>
      </c>
      <c r="F196" s="399" t="s">
        <v>8</v>
      </c>
      <c r="G196" s="1165"/>
      <c r="H196" s="250">
        <v>340</v>
      </c>
      <c r="I196" s="3">
        <v>80</v>
      </c>
      <c r="J196" s="3">
        <v>54</v>
      </c>
      <c r="K196" s="3"/>
      <c r="L196" s="3"/>
      <c r="M196" s="19"/>
      <c r="N196" s="35"/>
      <c r="O196" s="99">
        <f>SUM(H196:$L196)</f>
        <v>474</v>
      </c>
      <c r="P196" s="992">
        <f aca="true" t="shared" si="42" ref="P196:P203">(H196/10)+(I196/10)+(J196/9)+(K196/8)+(L196/7)+(M196/6)+N196</f>
        <v>48</v>
      </c>
      <c r="Q196" s="1322"/>
      <c r="R196" s="1323"/>
      <c r="S196" s="732" t="str">
        <f>IF(O196=0," ",IF(P196&lt;&gt;48,"ERROR!"," "))</f>
        <v> </v>
      </c>
    </row>
    <row r="197" spans="2:19" ht="18" customHeight="1">
      <c r="B197" s="945"/>
      <c r="C197" s="729">
        <v>6008</v>
      </c>
      <c r="D197" s="150" t="s">
        <v>248</v>
      </c>
      <c r="E197" s="449" t="s">
        <v>56</v>
      </c>
      <c r="F197" s="402" t="s">
        <v>8</v>
      </c>
      <c r="G197" s="185"/>
      <c r="H197" s="57">
        <v>270</v>
      </c>
      <c r="I197" s="58">
        <v>150</v>
      </c>
      <c r="J197" s="58">
        <v>54</v>
      </c>
      <c r="K197" s="58"/>
      <c r="L197" s="58"/>
      <c r="M197" s="4"/>
      <c r="N197" s="875"/>
      <c r="O197" s="645">
        <f>SUM(H197:$L197)</f>
        <v>474</v>
      </c>
      <c r="P197" s="134">
        <f t="shared" si="42"/>
        <v>48</v>
      </c>
      <c r="Q197" s="1324"/>
      <c r="R197" s="1325"/>
      <c r="S197" s="732"/>
    </row>
    <row r="198" spans="2:19" ht="18" customHeight="1">
      <c r="B198" s="945" t="s">
        <v>128</v>
      </c>
      <c r="C198" s="729">
        <v>6027</v>
      </c>
      <c r="D198" s="150" t="s">
        <v>78</v>
      </c>
      <c r="E198" s="449" t="s">
        <v>43</v>
      </c>
      <c r="F198" s="402" t="s">
        <v>8</v>
      </c>
      <c r="G198" s="185"/>
      <c r="H198" s="57">
        <v>230</v>
      </c>
      <c r="I198" s="58">
        <v>190</v>
      </c>
      <c r="J198" s="58">
        <v>45</v>
      </c>
      <c r="K198" s="58">
        <v>8</v>
      </c>
      <c r="L198" s="58"/>
      <c r="M198" s="4"/>
      <c r="N198" s="875"/>
      <c r="O198" s="645">
        <f>SUM(H198:$L198)</f>
        <v>473</v>
      </c>
      <c r="P198" s="134">
        <f t="shared" si="42"/>
        <v>48</v>
      </c>
      <c r="Q198" s="1324"/>
      <c r="R198" s="1325"/>
      <c r="S198" s="732"/>
    </row>
    <row r="199" spans="2:19" ht="18" customHeight="1">
      <c r="B199" s="945"/>
      <c r="C199" s="731">
        <v>6034</v>
      </c>
      <c r="D199" s="147" t="s">
        <v>278</v>
      </c>
      <c r="E199" s="454" t="s">
        <v>56</v>
      </c>
      <c r="F199" s="402" t="s">
        <v>8</v>
      </c>
      <c r="G199" s="185"/>
      <c r="H199" s="57">
        <v>290</v>
      </c>
      <c r="I199" s="58">
        <v>110</v>
      </c>
      <c r="J199" s="58">
        <v>72</v>
      </c>
      <c r="K199" s="58"/>
      <c r="L199" s="58"/>
      <c r="M199" s="4"/>
      <c r="N199" s="875"/>
      <c r="O199" s="645">
        <f>SUM(H199:$L199)</f>
        <v>472</v>
      </c>
      <c r="P199" s="134">
        <f t="shared" si="42"/>
        <v>48</v>
      </c>
      <c r="Q199" s="1324"/>
      <c r="R199" s="1325"/>
      <c r="S199" s="732"/>
    </row>
    <row r="200" spans="2:19" ht="15.75">
      <c r="B200" s="945" t="s">
        <v>128</v>
      </c>
      <c r="C200" s="729">
        <v>1467</v>
      </c>
      <c r="D200" s="150" t="s">
        <v>345</v>
      </c>
      <c r="E200" s="449" t="s">
        <v>50</v>
      </c>
      <c r="F200" s="402" t="s">
        <v>8</v>
      </c>
      <c r="G200" s="185"/>
      <c r="H200" s="57">
        <v>270</v>
      </c>
      <c r="I200" s="58">
        <v>120</v>
      </c>
      <c r="J200" s="58">
        <v>72</v>
      </c>
      <c r="K200" s="58">
        <v>8</v>
      </c>
      <c r="L200" s="58"/>
      <c r="M200" s="4"/>
      <c r="N200" s="875"/>
      <c r="O200" s="645">
        <f>SUM(H200:$L200)</f>
        <v>470</v>
      </c>
      <c r="P200" s="134">
        <f t="shared" si="42"/>
        <v>48</v>
      </c>
      <c r="Q200" s="1324"/>
      <c r="R200" s="1325"/>
      <c r="S200" s="732" t="str">
        <f aca="true" t="shared" si="43" ref="S200:S234">IF(O200=0," ",IF(P200&lt;&gt;48,"ERROR!"," "))</f>
        <v> </v>
      </c>
    </row>
    <row r="201" spans="2:19" ht="15.75">
      <c r="B201" s="945" t="s">
        <v>128</v>
      </c>
      <c r="C201" s="729">
        <v>1128</v>
      </c>
      <c r="D201" s="150" t="s">
        <v>310</v>
      </c>
      <c r="E201" s="449" t="s">
        <v>43</v>
      </c>
      <c r="F201" s="402" t="s">
        <v>8</v>
      </c>
      <c r="G201" s="185"/>
      <c r="H201" s="57">
        <v>180</v>
      </c>
      <c r="I201" s="58">
        <v>160</v>
      </c>
      <c r="J201" s="58">
        <v>108</v>
      </c>
      <c r="K201" s="58">
        <v>8</v>
      </c>
      <c r="L201" s="58">
        <v>7</v>
      </c>
      <c r="M201" s="4"/>
      <c r="N201" s="875"/>
      <c r="O201" s="645">
        <f>SUM(H201:$L201)</f>
        <v>463</v>
      </c>
      <c r="P201" s="134">
        <f t="shared" si="42"/>
        <v>48</v>
      </c>
      <c r="Q201" s="1324"/>
      <c r="R201" s="1325"/>
      <c r="S201" s="732" t="str">
        <f t="shared" si="43"/>
        <v> </v>
      </c>
    </row>
    <row r="202" spans="2:19" ht="15.75">
      <c r="B202" s="945"/>
      <c r="C202" s="731">
        <v>1383</v>
      </c>
      <c r="D202" s="147" t="s">
        <v>89</v>
      </c>
      <c r="E202" s="454" t="s">
        <v>51</v>
      </c>
      <c r="F202" s="402" t="s">
        <v>8</v>
      </c>
      <c r="G202" s="185"/>
      <c r="H202" s="57">
        <v>200</v>
      </c>
      <c r="I202" s="58">
        <v>110</v>
      </c>
      <c r="J202" s="58">
        <v>117</v>
      </c>
      <c r="K202" s="58">
        <v>32</v>
      </c>
      <c r="L202" s="58"/>
      <c r="M202" s="4"/>
      <c r="N202" s="875"/>
      <c r="O202" s="645">
        <f>SUM(H202:$L202)</f>
        <v>459</v>
      </c>
      <c r="P202" s="134">
        <f t="shared" si="42"/>
        <v>48</v>
      </c>
      <c r="Q202" s="1324"/>
      <c r="R202" s="1325"/>
      <c r="S202" s="732"/>
    </row>
    <row r="203" spans="2:19" ht="16.5" thickBot="1">
      <c r="B203" s="945" t="s">
        <v>128</v>
      </c>
      <c r="C203" s="729">
        <v>1376</v>
      </c>
      <c r="D203" s="150" t="s">
        <v>76</v>
      </c>
      <c r="E203" s="449" t="s">
        <v>51</v>
      </c>
      <c r="F203" s="402" t="s">
        <v>8</v>
      </c>
      <c r="G203" s="185"/>
      <c r="H203" s="57">
        <v>180</v>
      </c>
      <c r="I203" s="58">
        <v>150</v>
      </c>
      <c r="J203" s="58">
        <v>90</v>
      </c>
      <c r="K203" s="58">
        <v>24</v>
      </c>
      <c r="L203" s="58">
        <v>7</v>
      </c>
      <c r="M203" s="4"/>
      <c r="N203" s="875">
        <v>1</v>
      </c>
      <c r="O203" s="645">
        <f>SUM(H203:$L203)</f>
        <v>451</v>
      </c>
      <c r="P203" s="134">
        <f t="shared" si="42"/>
        <v>48</v>
      </c>
      <c r="Q203" s="1324"/>
      <c r="R203" s="1325"/>
      <c r="S203" s="732" t="str">
        <f t="shared" si="43"/>
        <v> </v>
      </c>
    </row>
    <row r="204" spans="2:19" ht="15.75">
      <c r="B204" s="945" t="s">
        <v>128</v>
      </c>
      <c r="C204" s="963">
        <v>169</v>
      </c>
      <c r="D204" s="169" t="s">
        <v>171</v>
      </c>
      <c r="E204" s="448" t="s">
        <v>43</v>
      </c>
      <c r="F204" s="401" t="s">
        <v>4</v>
      </c>
      <c r="G204" s="184"/>
      <c r="H204" s="144">
        <v>240</v>
      </c>
      <c r="I204" s="56">
        <v>150</v>
      </c>
      <c r="J204" s="56">
        <v>81</v>
      </c>
      <c r="K204" s="56"/>
      <c r="L204" s="56"/>
      <c r="M204" s="45"/>
      <c r="N204" s="874"/>
      <c r="O204" s="858">
        <f>SUM(H204:$L204)</f>
        <v>471</v>
      </c>
      <c r="P204" s="245">
        <f aca="true" t="shared" si="44" ref="P204:P242">(H204/10)+(I204/10)+(J204/9)+(K204/8)+(L204/7)+(M204/6)+N204</f>
        <v>48</v>
      </c>
      <c r="Q204" s="22" t="str">
        <f aca="true" t="shared" si="45" ref="Q204:Q213">IF(O204&gt;471,"Yes","NO")</f>
        <v>NO</v>
      </c>
      <c r="R204" s="196">
        <f>IF(Q204="yes","HM","")</f>
      </c>
      <c r="S204" s="732" t="str">
        <f t="shared" si="43"/>
        <v> </v>
      </c>
    </row>
    <row r="205" spans="2:19" ht="15.75">
      <c r="B205" s="945"/>
      <c r="C205" s="964">
        <v>1287</v>
      </c>
      <c r="D205" s="167" t="s">
        <v>251</v>
      </c>
      <c r="E205" s="451" t="s">
        <v>43</v>
      </c>
      <c r="F205" s="404" t="s">
        <v>4</v>
      </c>
      <c r="G205" s="165"/>
      <c r="H205" s="57">
        <v>220</v>
      </c>
      <c r="I205" s="58">
        <v>130</v>
      </c>
      <c r="J205" s="58">
        <v>108</v>
      </c>
      <c r="K205" s="58">
        <v>8</v>
      </c>
      <c r="L205" s="58"/>
      <c r="M205" s="4"/>
      <c r="N205" s="875"/>
      <c r="O205" s="645">
        <f>SUM(H205:$L205)</f>
        <v>466</v>
      </c>
      <c r="P205" s="134">
        <f>(H205/10)+(I205/10)+(J205/9)+(K205/8)+(L205/7)+(M205/6)+N205</f>
        <v>48</v>
      </c>
      <c r="Q205" s="74" t="str">
        <f>IF(O205&gt;471,"Yes","NO")</f>
        <v>NO</v>
      </c>
      <c r="R205" s="139"/>
      <c r="S205" s="732" t="str">
        <f>IF(O205=0," ",IF(P205&lt;&gt;48,"ERROR!"," "))</f>
        <v> </v>
      </c>
    </row>
    <row r="206" spans="2:19" ht="15.75">
      <c r="B206" s="945" t="s">
        <v>128</v>
      </c>
      <c r="C206" s="964">
        <v>322</v>
      </c>
      <c r="D206" s="167" t="s">
        <v>69</v>
      </c>
      <c r="E206" s="451" t="s">
        <v>50</v>
      </c>
      <c r="F206" s="404" t="s">
        <v>4</v>
      </c>
      <c r="G206" s="165"/>
      <c r="H206" s="57">
        <v>210</v>
      </c>
      <c r="I206" s="58">
        <v>150</v>
      </c>
      <c r="J206" s="58">
        <v>90</v>
      </c>
      <c r="K206" s="58">
        <v>16</v>
      </c>
      <c r="L206" s="58"/>
      <c r="M206" s="4"/>
      <c r="N206" s="875"/>
      <c r="O206" s="645">
        <f>SUM(H206:$L206)</f>
        <v>466</v>
      </c>
      <c r="P206" s="134">
        <f t="shared" si="44"/>
        <v>48</v>
      </c>
      <c r="Q206" s="74" t="str">
        <f t="shared" si="45"/>
        <v>NO</v>
      </c>
      <c r="R206" s="139"/>
      <c r="S206" s="732" t="str">
        <f t="shared" si="43"/>
        <v> </v>
      </c>
    </row>
    <row r="207" spans="2:19" ht="15.75">
      <c r="B207" s="945" t="s">
        <v>128</v>
      </c>
      <c r="C207" s="729">
        <v>2</v>
      </c>
      <c r="D207" s="150" t="s">
        <v>72</v>
      </c>
      <c r="E207" s="449" t="s">
        <v>43</v>
      </c>
      <c r="F207" s="402" t="s">
        <v>4</v>
      </c>
      <c r="G207" s="185"/>
      <c r="H207" s="57">
        <v>200</v>
      </c>
      <c r="I207" s="58">
        <v>150</v>
      </c>
      <c r="J207" s="58">
        <v>108</v>
      </c>
      <c r="K207" s="58">
        <v>8</v>
      </c>
      <c r="L207" s="58"/>
      <c r="M207" s="4"/>
      <c r="N207" s="875"/>
      <c r="O207" s="645">
        <f>SUM(H207:$L207)</f>
        <v>466</v>
      </c>
      <c r="P207" s="134">
        <f t="shared" si="44"/>
        <v>48</v>
      </c>
      <c r="Q207" s="74" t="str">
        <f t="shared" si="45"/>
        <v>NO</v>
      </c>
      <c r="R207" s="139"/>
      <c r="S207" s="732" t="str">
        <f t="shared" si="43"/>
        <v> </v>
      </c>
    </row>
    <row r="208" spans="2:19" ht="15.75">
      <c r="B208" s="945" t="s">
        <v>128</v>
      </c>
      <c r="C208" s="729">
        <v>1392</v>
      </c>
      <c r="D208" s="150" t="s">
        <v>102</v>
      </c>
      <c r="E208" s="449" t="s">
        <v>48</v>
      </c>
      <c r="F208" s="402" t="s">
        <v>4</v>
      </c>
      <c r="G208" s="185"/>
      <c r="H208" s="57">
        <v>210</v>
      </c>
      <c r="I208" s="58">
        <v>140</v>
      </c>
      <c r="J208" s="58">
        <v>72</v>
      </c>
      <c r="K208" s="58">
        <v>32</v>
      </c>
      <c r="L208" s="58">
        <v>7</v>
      </c>
      <c r="M208" s="4"/>
      <c r="N208" s="875"/>
      <c r="O208" s="645">
        <f>SUM(H208:$L208)</f>
        <v>461</v>
      </c>
      <c r="P208" s="134">
        <f>(H208/10)+(I208/10)+(J208/9)+(K208/8)+(L208/7)+(M208/6)+N208</f>
        <v>48</v>
      </c>
      <c r="Q208" s="74" t="str">
        <f>IF(O208&gt;471,"Yes","NO")</f>
        <v>NO</v>
      </c>
      <c r="R208" s="139">
        <f>IF(Q208="yes","HM","")</f>
      </c>
      <c r="S208" s="732" t="str">
        <f t="shared" si="43"/>
        <v> </v>
      </c>
    </row>
    <row r="209" spans="2:19" ht="15.75">
      <c r="B209" s="945" t="s">
        <v>128</v>
      </c>
      <c r="C209" s="729">
        <v>1786</v>
      </c>
      <c r="D209" s="150" t="s">
        <v>73</v>
      </c>
      <c r="E209" s="449" t="s">
        <v>51</v>
      </c>
      <c r="F209" s="402" t="s">
        <v>4</v>
      </c>
      <c r="G209" s="185"/>
      <c r="H209" s="57">
        <v>210</v>
      </c>
      <c r="I209" s="58">
        <v>110</v>
      </c>
      <c r="J209" s="58">
        <v>117</v>
      </c>
      <c r="K209" s="58">
        <v>24</v>
      </c>
      <c r="L209" s="58"/>
      <c r="M209" s="4"/>
      <c r="N209" s="875"/>
      <c r="O209" s="645">
        <f>SUM(H209:$L209)</f>
        <v>461</v>
      </c>
      <c r="P209" s="134">
        <f>(H209/10)+(I209/10)+(J209/9)+(K209/8)+(L209/7)+(M209/6)+N209</f>
        <v>48</v>
      </c>
      <c r="Q209" s="74" t="str">
        <f>IF(O209&gt;471,"Yes","NO")</f>
        <v>NO</v>
      </c>
      <c r="R209" s="139">
        <f>IF(Q209="yes","HM","")</f>
      </c>
      <c r="S209" s="732" t="str">
        <f t="shared" si="43"/>
        <v> </v>
      </c>
    </row>
    <row r="210" spans="2:19" ht="15.75">
      <c r="B210" s="945" t="s">
        <v>128</v>
      </c>
      <c r="C210" s="729">
        <v>1060</v>
      </c>
      <c r="D210" s="150" t="s">
        <v>105</v>
      </c>
      <c r="E210" s="449" t="s">
        <v>43</v>
      </c>
      <c r="F210" s="402" t="s">
        <v>4</v>
      </c>
      <c r="G210" s="185"/>
      <c r="H210" s="57">
        <v>160</v>
      </c>
      <c r="I210" s="58">
        <v>150</v>
      </c>
      <c r="J210" s="58">
        <v>117</v>
      </c>
      <c r="K210" s="58">
        <v>32</v>
      </c>
      <c r="L210" s="58"/>
      <c r="M210" s="4"/>
      <c r="N210" s="875"/>
      <c r="O210" s="645">
        <f>SUM(H210:$L210)</f>
        <v>459</v>
      </c>
      <c r="P210" s="134">
        <f t="shared" si="44"/>
        <v>48</v>
      </c>
      <c r="Q210" s="74" t="str">
        <f t="shared" si="45"/>
        <v>NO</v>
      </c>
      <c r="R210" s="139">
        <f>IF(Q210="yes","HM","")</f>
      </c>
      <c r="S210" s="732" t="str">
        <f t="shared" si="43"/>
        <v> </v>
      </c>
    </row>
    <row r="211" spans="2:19" ht="15.75">
      <c r="B211" s="945" t="s">
        <v>128</v>
      </c>
      <c r="C211" s="729">
        <v>13</v>
      </c>
      <c r="D211" s="150" t="s">
        <v>66</v>
      </c>
      <c r="E211" s="449" t="s">
        <v>43</v>
      </c>
      <c r="F211" s="402" t="s">
        <v>4</v>
      </c>
      <c r="G211" s="185"/>
      <c r="H211" s="57">
        <v>180</v>
      </c>
      <c r="I211" s="58">
        <v>130</v>
      </c>
      <c r="J211" s="58">
        <v>108</v>
      </c>
      <c r="K211" s="58">
        <v>40</v>
      </c>
      <c r="L211" s="58"/>
      <c r="M211" s="4"/>
      <c r="N211" s="875"/>
      <c r="O211" s="645">
        <f>SUM(H211:$L211)</f>
        <v>458</v>
      </c>
      <c r="P211" s="134">
        <f t="shared" si="44"/>
        <v>48</v>
      </c>
      <c r="Q211" s="74" t="str">
        <f t="shared" si="45"/>
        <v>NO</v>
      </c>
      <c r="R211" s="139">
        <f>IF(Q211="yes","HM","")</f>
      </c>
      <c r="S211" s="732" t="str">
        <f t="shared" si="43"/>
        <v> </v>
      </c>
    </row>
    <row r="212" spans="2:19" ht="15.75">
      <c r="B212" s="945" t="s">
        <v>128</v>
      </c>
      <c r="C212" s="729">
        <v>1266</v>
      </c>
      <c r="D212" s="150" t="s">
        <v>366</v>
      </c>
      <c r="E212" s="449" t="s">
        <v>41</v>
      </c>
      <c r="F212" s="402" t="s">
        <v>4</v>
      </c>
      <c r="G212" s="185"/>
      <c r="H212" s="57">
        <v>130</v>
      </c>
      <c r="I212" s="58">
        <v>160</v>
      </c>
      <c r="J212" s="58">
        <v>135</v>
      </c>
      <c r="K212" s="58">
        <v>24</v>
      </c>
      <c r="L212" s="58">
        <v>7</v>
      </c>
      <c r="M212" s="4"/>
      <c r="N212" s="875"/>
      <c r="O212" s="645">
        <f>SUM(H212:$L212)</f>
        <v>456</v>
      </c>
      <c r="P212" s="134">
        <f t="shared" si="44"/>
        <v>48</v>
      </c>
      <c r="Q212" s="74" t="str">
        <f t="shared" si="45"/>
        <v>NO</v>
      </c>
      <c r="R212" s="139"/>
      <c r="S212" s="732" t="str">
        <f t="shared" si="43"/>
        <v> </v>
      </c>
    </row>
    <row r="213" spans="2:19" ht="15.75">
      <c r="B213" s="945" t="s">
        <v>128</v>
      </c>
      <c r="C213" s="731">
        <v>6032</v>
      </c>
      <c r="D213" s="147" t="s">
        <v>250</v>
      </c>
      <c r="E213" s="454" t="s">
        <v>56</v>
      </c>
      <c r="F213" s="402" t="s">
        <v>4</v>
      </c>
      <c r="G213" s="185"/>
      <c r="H213" s="57">
        <v>260</v>
      </c>
      <c r="I213" s="58">
        <v>70</v>
      </c>
      <c r="J213" s="58">
        <v>99</v>
      </c>
      <c r="K213" s="58">
        <v>8</v>
      </c>
      <c r="L213" s="58"/>
      <c r="M213" s="4"/>
      <c r="N213" s="875">
        <v>3</v>
      </c>
      <c r="O213" s="645">
        <f>SUM(H213:$L213)</f>
        <v>437</v>
      </c>
      <c r="P213" s="134">
        <f t="shared" si="44"/>
        <v>48</v>
      </c>
      <c r="Q213" s="74" t="str">
        <f t="shared" si="45"/>
        <v>NO</v>
      </c>
      <c r="R213" s="139">
        <f>IF(Q213="yes","HM","")</f>
      </c>
      <c r="S213" s="732" t="str">
        <f t="shared" si="43"/>
        <v> </v>
      </c>
    </row>
    <row r="214" spans="2:19" ht="15.75">
      <c r="B214" s="945" t="s">
        <v>128</v>
      </c>
      <c r="C214" s="731">
        <v>284</v>
      </c>
      <c r="D214" s="147" t="s">
        <v>277</v>
      </c>
      <c r="E214" s="454" t="s">
        <v>46</v>
      </c>
      <c r="F214" s="400" t="s">
        <v>4</v>
      </c>
      <c r="G214" s="1170"/>
      <c r="H214" s="64">
        <v>150</v>
      </c>
      <c r="I214" s="1">
        <v>110</v>
      </c>
      <c r="J214" s="1">
        <v>81</v>
      </c>
      <c r="K214" s="1">
        <v>16</v>
      </c>
      <c r="L214" s="1"/>
      <c r="M214" s="14"/>
      <c r="N214" s="876">
        <v>11</v>
      </c>
      <c r="O214" s="839">
        <f>SUM(H214:$L214)</f>
        <v>357</v>
      </c>
      <c r="P214" s="176">
        <f t="shared" si="44"/>
        <v>48</v>
      </c>
      <c r="Q214" s="23" t="str">
        <f>IF(O214&gt;471,"Yes","NO")</f>
        <v>NO</v>
      </c>
      <c r="R214" s="201">
        <f>IF(Q214="yes","HM","")</f>
      </c>
      <c r="S214" s="732" t="str">
        <f t="shared" si="43"/>
        <v> </v>
      </c>
    </row>
    <row r="215" spans="2:19" ht="16.5" thickBot="1">
      <c r="B215" s="945" t="s">
        <v>128</v>
      </c>
      <c r="C215" s="707">
        <v>1539</v>
      </c>
      <c r="D215" s="166" t="s">
        <v>65</v>
      </c>
      <c r="E215" s="450" t="s">
        <v>43</v>
      </c>
      <c r="F215" s="403" t="s">
        <v>4</v>
      </c>
      <c r="G215" s="1169"/>
      <c r="H215" s="59">
        <v>200</v>
      </c>
      <c r="I215" s="60">
        <v>100</v>
      </c>
      <c r="J215" s="60">
        <v>90</v>
      </c>
      <c r="K215" s="60">
        <v>48</v>
      </c>
      <c r="L215" s="60">
        <v>14</v>
      </c>
      <c r="M215" s="44"/>
      <c r="N215" s="36"/>
      <c r="O215" s="859">
        <f>SUM(H215:$L215)</f>
        <v>452</v>
      </c>
      <c r="P215" s="580">
        <f>(H215/10)+(I215/10)+(J215/9)+(K215/8)+(L215/7)+(M215/6)+N215</f>
        <v>48</v>
      </c>
      <c r="Q215" s="24" t="str">
        <f>IF(O215&gt;471,"Yes","NO")</f>
        <v>NO</v>
      </c>
      <c r="R215" s="140">
        <f>IF(Q215="yes","HM","")</f>
      </c>
      <c r="S215" s="732" t="str">
        <f t="shared" si="43"/>
        <v> </v>
      </c>
    </row>
    <row r="216" spans="2:19" ht="15.75">
      <c r="B216" s="945" t="s">
        <v>128</v>
      </c>
      <c r="C216" s="970">
        <v>1475</v>
      </c>
      <c r="D216" s="169" t="s">
        <v>403</v>
      </c>
      <c r="E216" s="443" t="s">
        <v>50</v>
      </c>
      <c r="F216" s="390" t="s">
        <v>5</v>
      </c>
      <c r="G216" s="165"/>
      <c r="H216" s="68">
        <v>160</v>
      </c>
      <c r="I216" s="42">
        <v>190</v>
      </c>
      <c r="J216" s="42">
        <v>90</v>
      </c>
      <c r="K216" s="42">
        <v>24</v>
      </c>
      <c r="L216" s="42"/>
      <c r="M216" s="43"/>
      <c r="N216" s="877"/>
      <c r="O216" s="860">
        <f>SUM(H216:$L216)</f>
        <v>464</v>
      </c>
      <c r="P216" s="605">
        <f t="shared" si="44"/>
        <v>48</v>
      </c>
      <c r="Q216" s="1172" t="str">
        <f aca="true" t="shared" si="46" ref="Q216:Q234">IF(O216&gt;460,"Yes","NO")</f>
        <v>Yes</v>
      </c>
      <c r="R216" s="869" t="str">
        <f aca="true" t="shared" si="47" ref="R216:R234">IF(Q216="yes","M","")</f>
        <v>M</v>
      </c>
      <c r="S216" s="732" t="str">
        <f t="shared" si="43"/>
        <v> </v>
      </c>
    </row>
    <row r="217" spans="2:19" ht="15.75">
      <c r="B217" s="945"/>
      <c r="C217" s="973">
        <v>6035</v>
      </c>
      <c r="D217" s="167" t="s">
        <v>314</v>
      </c>
      <c r="E217" s="446" t="s">
        <v>56</v>
      </c>
      <c r="F217" s="397" t="s">
        <v>5</v>
      </c>
      <c r="G217" s="185"/>
      <c r="H217" s="57">
        <v>150</v>
      </c>
      <c r="I217" s="58">
        <v>170</v>
      </c>
      <c r="J217" s="58">
        <v>99</v>
      </c>
      <c r="K217" s="58">
        <v>40</v>
      </c>
      <c r="L217" s="58"/>
      <c r="M217" s="4"/>
      <c r="N217" s="875"/>
      <c r="O217" s="645">
        <f>SUM(H217:$L217)</f>
        <v>459</v>
      </c>
      <c r="P217" s="604">
        <f>(H217/10)+(I217/10)+(J217/9)+(K217/8)+(L217/7)+(M217/6)+N217</f>
        <v>48</v>
      </c>
      <c r="Q217" s="178" t="str">
        <f>IF(O217&gt;460,"Yes","NO")</f>
        <v>NO</v>
      </c>
      <c r="R217" s="870">
        <f>IF(Q217="yes","M","")</f>
      </c>
      <c r="S217" s="732" t="str">
        <f t="shared" si="43"/>
        <v> </v>
      </c>
    </row>
    <row r="218" spans="2:19" ht="15.75">
      <c r="B218" s="945" t="s">
        <v>128</v>
      </c>
      <c r="C218" s="971">
        <v>641</v>
      </c>
      <c r="D218" s="150" t="s">
        <v>61</v>
      </c>
      <c r="E218" s="444" t="s">
        <v>51</v>
      </c>
      <c r="F218" s="397" t="s">
        <v>5</v>
      </c>
      <c r="G218" s="185"/>
      <c r="H218" s="57">
        <v>180</v>
      </c>
      <c r="I218" s="58">
        <v>100</v>
      </c>
      <c r="J218" s="58">
        <v>144</v>
      </c>
      <c r="K218" s="58">
        <v>32</v>
      </c>
      <c r="L218" s="58"/>
      <c r="M218" s="4"/>
      <c r="N218" s="875"/>
      <c r="O218" s="645">
        <f>SUM(H218:$L218)</f>
        <v>456</v>
      </c>
      <c r="P218" s="604">
        <f>(H218/10)+(I218/10)+(J218/9)+(K218/8)+(L218/7)+(M218/6)+N218</f>
        <v>48</v>
      </c>
      <c r="Q218" s="178" t="str">
        <f>IF(O218&gt;460,"Yes","NO")</f>
        <v>NO</v>
      </c>
      <c r="R218" s="870">
        <f>IF(Q218="yes","M","")</f>
      </c>
      <c r="S218" s="732" t="str">
        <f t="shared" si="43"/>
        <v> </v>
      </c>
    </row>
    <row r="219" spans="2:19" ht="15.75">
      <c r="B219" s="945" t="s">
        <v>128</v>
      </c>
      <c r="C219" s="971">
        <v>3623</v>
      </c>
      <c r="D219" s="150" t="s">
        <v>104</v>
      </c>
      <c r="E219" s="150" t="s">
        <v>43</v>
      </c>
      <c r="F219" s="397" t="s">
        <v>5</v>
      </c>
      <c r="G219" s="185"/>
      <c r="H219" s="57">
        <v>180</v>
      </c>
      <c r="I219" s="58">
        <v>160</v>
      </c>
      <c r="J219" s="58">
        <v>90</v>
      </c>
      <c r="K219" s="58">
        <v>24</v>
      </c>
      <c r="L219" s="58"/>
      <c r="M219" s="4"/>
      <c r="N219" s="875">
        <v>1</v>
      </c>
      <c r="O219" s="645">
        <f>SUM(H219:$L219)</f>
        <v>454</v>
      </c>
      <c r="P219" s="604">
        <f t="shared" si="44"/>
        <v>48</v>
      </c>
      <c r="Q219" s="178" t="str">
        <f t="shared" si="46"/>
        <v>NO</v>
      </c>
      <c r="R219" s="870">
        <f t="shared" si="47"/>
      </c>
      <c r="S219" s="732" t="str">
        <f t="shared" si="43"/>
        <v> </v>
      </c>
    </row>
    <row r="220" spans="2:19" ht="15.75">
      <c r="B220" s="945" t="s">
        <v>128</v>
      </c>
      <c r="C220" s="971">
        <v>1065</v>
      </c>
      <c r="D220" s="150" t="s">
        <v>100</v>
      </c>
      <c r="E220" s="444" t="s">
        <v>48</v>
      </c>
      <c r="F220" s="397" t="s">
        <v>5</v>
      </c>
      <c r="G220" s="185"/>
      <c r="H220" s="57">
        <v>250</v>
      </c>
      <c r="I220" s="58">
        <v>90</v>
      </c>
      <c r="J220" s="58">
        <v>72</v>
      </c>
      <c r="K220" s="58">
        <v>24</v>
      </c>
      <c r="L220" s="58">
        <v>14</v>
      </c>
      <c r="M220" s="4"/>
      <c r="N220" s="875">
        <v>1</v>
      </c>
      <c r="O220" s="645">
        <f>SUM(H220:$L220)</f>
        <v>450</v>
      </c>
      <c r="P220" s="604">
        <f>(H220/10)+(I220/10)+(J220/9)+(K220/8)+(L220/7)+(M220/6)+N220</f>
        <v>48</v>
      </c>
      <c r="Q220" s="178" t="str">
        <f>IF(O220&gt;460,"Yes","NO")</f>
        <v>NO</v>
      </c>
      <c r="R220" s="870">
        <f>IF(Q220="yes","M","")</f>
      </c>
      <c r="S220" s="732" t="str">
        <f t="shared" si="43"/>
        <v> </v>
      </c>
    </row>
    <row r="221" spans="2:19" ht="15.75">
      <c r="B221" s="945" t="s">
        <v>128</v>
      </c>
      <c r="C221" s="971">
        <v>1798</v>
      </c>
      <c r="D221" s="150" t="s">
        <v>101</v>
      </c>
      <c r="E221" s="444" t="s">
        <v>43</v>
      </c>
      <c r="F221" s="397" t="s">
        <v>5</v>
      </c>
      <c r="G221" s="185"/>
      <c r="H221" s="57">
        <v>110</v>
      </c>
      <c r="I221" s="58">
        <v>170</v>
      </c>
      <c r="J221" s="58">
        <v>108</v>
      </c>
      <c r="K221" s="58">
        <v>48</v>
      </c>
      <c r="L221" s="58">
        <v>14</v>
      </c>
      <c r="M221" s="4"/>
      <c r="N221" s="875"/>
      <c r="O221" s="645">
        <f>SUM(H221:$L221)</f>
        <v>450</v>
      </c>
      <c r="P221" s="604">
        <f>(H221/10)+(I221/10)+(J221/9)+(K221/8)+(L221/7)+(M221/6)+N221</f>
        <v>48</v>
      </c>
      <c r="Q221" s="178" t="str">
        <f>IF(O221&gt;460,"Yes","NO")</f>
        <v>NO</v>
      </c>
      <c r="R221" s="870">
        <f>IF(Q221="yes","M","")</f>
      </c>
      <c r="S221" s="732" t="str">
        <f t="shared" si="43"/>
        <v> </v>
      </c>
    </row>
    <row r="222" spans="2:19" ht="15.75">
      <c r="B222" s="945" t="s">
        <v>128</v>
      </c>
      <c r="C222" s="971">
        <v>1281</v>
      </c>
      <c r="D222" s="150" t="s">
        <v>88</v>
      </c>
      <c r="E222" s="444" t="s">
        <v>43</v>
      </c>
      <c r="F222" s="397" t="s">
        <v>5</v>
      </c>
      <c r="G222" s="185"/>
      <c r="H222" s="57">
        <v>130</v>
      </c>
      <c r="I222" s="58">
        <v>120</v>
      </c>
      <c r="J222" s="58">
        <v>135</v>
      </c>
      <c r="K222" s="58">
        <v>64</v>
      </c>
      <c r="L222" s="58"/>
      <c r="M222" s="4"/>
      <c r="N222" s="875"/>
      <c r="O222" s="645">
        <f>SUM(H222:$L222)</f>
        <v>449</v>
      </c>
      <c r="P222" s="604">
        <f t="shared" si="44"/>
        <v>48</v>
      </c>
      <c r="Q222" s="178" t="str">
        <f t="shared" si="46"/>
        <v>NO</v>
      </c>
      <c r="R222" s="870">
        <f t="shared" si="47"/>
      </c>
      <c r="S222" s="732" t="str">
        <f t="shared" si="43"/>
        <v> </v>
      </c>
    </row>
    <row r="223" spans="2:19" ht="15.75">
      <c r="B223" s="945" t="s">
        <v>128</v>
      </c>
      <c r="C223" s="971">
        <v>1542</v>
      </c>
      <c r="D223" s="150" t="s">
        <v>262</v>
      </c>
      <c r="E223" s="444" t="s">
        <v>46</v>
      </c>
      <c r="F223" s="397" t="s">
        <v>5</v>
      </c>
      <c r="G223" s="185"/>
      <c r="H223" s="57">
        <v>110</v>
      </c>
      <c r="I223" s="58">
        <v>140</v>
      </c>
      <c r="J223" s="58">
        <v>153</v>
      </c>
      <c r="K223" s="58">
        <v>32</v>
      </c>
      <c r="L223" s="58">
        <v>14</v>
      </c>
      <c r="M223" s="4"/>
      <c r="N223" s="875"/>
      <c r="O223" s="645">
        <f>SUM(H223:$L223)</f>
        <v>449</v>
      </c>
      <c r="P223" s="604">
        <f t="shared" si="44"/>
        <v>48</v>
      </c>
      <c r="Q223" s="178" t="str">
        <f t="shared" si="46"/>
        <v>NO</v>
      </c>
      <c r="R223" s="870">
        <f t="shared" si="47"/>
      </c>
      <c r="S223" s="732" t="str">
        <f t="shared" si="43"/>
        <v> </v>
      </c>
    </row>
    <row r="224" spans="2:19" ht="15.75">
      <c r="B224" s="945"/>
      <c r="C224" s="971">
        <v>1618</v>
      </c>
      <c r="D224" s="150" t="s">
        <v>80</v>
      </c>
      <c r="E224" s="444" t="s">
        <v>45</v>
      </c>
      <c r="F224" s="397" t="s">
        <v>5</v>
      </c>
      <c r="G224" s="185"/>
      <c r="H224" s="57">
        <v>150</v>
      </c>
      <c r="I224" s="58">
        <v>100</v>
      </c>
      <c r="J224" s="58">
        <v>135</v>
      </c>
      <c r="K224" s="58">
        <v>40</v>
      </c>
      <c r="L224" s="58">
        <v>14</v>
      </c>
      <c r="M224" s="4"/>
      <c r="N224" s="875">
        <v>1</v>
      </c>
      <c r="O224" s="645">
        <f>SUM(H224:$L224)</f>
        <v>439</v>
      </c>
      <c r="P224" s="604">
        <f>(H224/10)+(I224/10)+(J224/9)+(K224/8)+(L224/7)+(M224/6)+N224</f>
        <v>48</v>
      </c>
      <c r="Q224" s="178" t="str">
        <f>IF(O224&gt;460,"Yes","NO")</f>
        <v>NO</v>
      </c>
      <c r="R224" s="870">
        <f>IF(Q224="yes","M","")</f>
      </c>
      <c r="S224" s="732" t="str">
        <f t="shared" si="43"/>
        <v> </v>
      </c>
    </row>
    <row r="225" spans="2:19" ht="15.75">
      <c r="B225" s="945" t="s">
        <v>128</v>
      </c>
      <c r="C225" s="971">
        <v>1314</v>
      </c>
      <c r="D225" s="150" t="s">
        <v>279</v>
      </c>
      <c r="E225" s="444" t="s">
        <v>46</v>
      </c>
      <c r="F225" s="397" t="s">
        <v>5</v>
      </c>
      <c r="G225" s="185"/>
      <c r="H225" s="57">
        <v>130</v>
      </c>
      <c r="I225" s="58">
        <v>120</v>
      </c>
      <c r="J225" s="58">
        <v>135</v>
      </c>
      <c r="K225" s="58">
        <v>32</v>
      </c>
      <c r="L225" s="58">
        <v>21</v>
      </c>
      <c r="M225" s="4"/>
      <c r="N225" s="875">
        <v>1</v>
      </c>
      <c r="O225" s="645">
        <f>SUM(H225:$L225)</f>
        <v>438</v>
      </c>
      <c r="P225" s="604">
        <f t="shared" si="44"/>
        <v>48</v>
      </c>
      <c r="Q225" s="74" t="str">
        <f t="shared" si="46"/>
        <v>NO</v>
      </c>
      <c r="R225" s="870">
        <f t="shared" si="47"/>
      </c>
      <c r="S225" s="732" t="str">
        <f t="shared" si="43"/>
        <v> </v>
      </c>
    </row>
    <row r="226" spans="2:19" ht="15.75">
      <c r="B226" s="945" t="s">
        <v>128</v>
      </c>
      <c r="C226" s="973">
        <v>6045</v>
      </c>
      <c r="D226" s="167" t="s">
        <v>317</v>
      </c>
      <c r="E226" s="446" t="s">
        <v>56</v>
      </c>
      <c r="F226" s="397" t="s">
        <v>5</v>
      </c>
      <c r="G226" s="185"/>
      <c r="H226" s="57">
        <v>60</v>
      </c>
      <c r="I226" s="58">
        <v>140</v>
      </c>
      <c r="J226" s="58">
        <v>153</v>
      </c>
      <c r="K226" s="58">
        <v>64</v>
      </c>
      <c r="L226" s="58">
        <v>21</v>
      </c>
      <c r="M226" s="4"/>
      <c r="N226" s="875"/>
      <c r="O226" s="645">
        <f>SUM(H226:$L226)</f>
        <v>438</v>
      </c>
      <c r="P226" s="604">
        <f t="shared" si="44"/>
        <v>48</v>
      </c>
      <c r="Q226" s="178" t="str">
        <f t="shared" si="46"/>
        <v>NO</v>
      </c>
      <c r="R226" s="870">
        <f t="shared" si="47"/>
      </c>
      <c r="S226" s="732" t="str">
        <f t="shared" si="43"/>
        <v> </v>
      </c>
    </row>
    <row r="227" spans="2:19" ht="15.75">
      <c r="B227" s="945" t="s">
        <v>128</v>
      </c>
      <c r="C227" s="971">
        <v>1794</v>
      </c>
      <c r="D227" s="150" t="s">
        <v>418</v>
      </c>
      <c r="E227" s="444" t="s">
        <v>45</v>
      </c>
      <c r="F227" s="397" t="s">
        <v>5</v>
      </c>
      <c r="G227" s="185"/>
      <c r="H227" s="57">
        <v>180</v>
      </c>
      <c r="I227" s="58">
        <v>50</v>
      </c>
      <c r="J227" s="58">
        <v>144</v>
      </c>
      <c r="K227" s="58">
        <v>48</v>
      </c>
      <c r="L227" s="58">
        <v>14</v>
      </c>
      <c r="M227" s="4"/>
      <c r="N227" s="875">
        <v>1</v>
      </c>
      <c r="O227" s="645">
        <f>SUM(H227:$L227)</f>
        <v>436</v>
      </c>
      <c r="P227" s="604">
        <f t="shared" si="44"/>
        <v>48</v>
      </c>
      <c r="Q227" s="178" t="str">
        <f t="shared" si="46"/>
        <v>NO</v>
      </c>
      <c r="R227" s="870">
        <f t="shared" si="47"/>
      </c>
      <c r="S227" s="732" t="str">
        <f t="shared" si="43"/>
        <v> </v>
      </c>
    </row>
    <row r="228" spans="2:19" ht="15.75">
      <c r="B228" s="945"/>
      <c r="C228" s="972">
        <v>6044</v>
      </c>
      <c r="D228" s="147" t="s">
        <v>316</v>
      </c>
      <c r="E228" s="453" t="s">
        <v>56</v>
      </c>
      <c r="F228" s="396" t="s">
        <v>5</v>
      </c>
      <c r="G228" s="1188"/>
      <c r="H228" s="64">
        <v>90</v>
      </c>
      <c r="I228" s="1">
        <v>110</v>
      </c>
      <c r="J228" s="1">
        <v>189</v>
      </c>
      <c r="K228" s="1">
        <v>40</v>
      </c>
      <c r="L228" s="1">
        <v>7</v>
      </c>
      <c r="M228" s="14"/>
      <c r="N228" s="876">
        <v>1</v>
      </c>
      <c r="O228" s="839">
        <f>SUM(H228:$L228)</f>
        <v>436</v>
      </c>
      <c r="P228" s="94">
        <f>(H228/10)+(I228/10)+(J228/9)+(K228/8)+(L228/7)+(M228/6)+N228</f>
        <v>48</v>
      </c>
      <c r="Q228" s="23" t="str">
        <f>IF(O228&gt;460,"Yes","NO")</f>
        <v>NO</v>
      </c>
      <c r="R228" s="871">
        <f>IF(Q228="yes","M","")</f>
      </c>
      <c r="S228" s="732" t="str">
        <f>IF(O228=0," ",IF(P228&lt;&gt;48,"ERROR!"," "))</f>
        <v> </v>
      </c>
    </row>
    <row r="229" spans="2:19" ht="15.75">
      <c r="B229" s="945"/>
      <c r="C229" s="971">
        <v>19</v>
      </c>
      <c r="D229" s="150" t="s">
        <v>419</v>
      </c>
      <c r="E229" s="444" t="s">
        <v>43</v>
      </c>
      <c r="F229" s="397" t="s">
        <v>5</v>
      </c>
      <c r="G229" s="185"/>
      <c r="H229" s="57">
        <v>120</v>
      </c>
      <c r="I229" s="58">
        <v>70</v>
      </c>
      <c r="J229" s="58">
        <v>162</v>
      </c>
      <c r="K229" s="58">
        <v>72</v>
      </c>
      <c r="L229" s="58">
        <v>7</v>
      </c>
      <c r="M229" s="4"/>
      <c r="N229" s="875">
        <v>1</v>
      </c>
      <c r="O229" s="645">
        <f>SUM(H229:$L229)</f>
        <v>431</v>
      </c>
      <c r="P229" s="604">
        <f>(H229/10)+(I229/10)+(J229/9)+(K229/8)+(L229/7)+(M229/6)+N229</f>
        <v>48</v>
      </c>
      <c r="Q229" s="178" t="str">
        <f>IF(O229&gt;460,"Yes","NO")</f>
        <v>NO</v>
      </c>
      <c r="R229" s="870">
        <f>IF(Q229="yes","M","")</f>
      </c>
      <c r="S229" s="666" t="str">
        <f t="shared" si="43"/>
        <v> </v>
      </c>
    </row>
    <row r="230" spans="2:19" ht="15.75">
      <c r="B230" s="945"/>
      <c r="C230" s="972">
        <v>1233</v>
      </c>
      <c r="D230" s="147" t="s">
        <v>234</v>
      </c>
      <c r="E230" s="453" t="s">
        <v>45</v>
      </c>
      <c r="F230" s="397" t="s">
        <v>5</v>
      </c>
      <c r="G230" s="185"/>
      <c r="H230" s="57">
        <v>120</v>
      </c>
      <c r="I230" s="58">
        <v>140</v>
      </c>
      <c r="J230" s="58">
        <v>90</v>
      </c>
      <c r="K230" s="58">
        <v>80</v>
      </c>
      <c r="L230" s="58"/>
      <c r="M230" s="4"/>
      <c r="N230" s="875">
        <v>2</v>
      </c>
      <c r="O230" s="645">
        <f>SUM(H230:$L230)</f>
        <v>430</v>
      </c>
      <c r="P230" s="604">
        <f>(H230/10)+(I230/10)+(J230/9)+(K230/8)+(L230/7)+(M230/6)+N230</f>
        <v>48</v>
      </c>
      <c r="Q230" s="178" t="str">
        <f>IF(O230&gt;460,"Yes","NO")</f>
        <v>NO</v>
      </c>
      <c r="R230" s="870">
        <f>IF(Q230="yes","M","")</f>
      </c>
      <c r="S230" s="732" t="str">
        <f t="shared" si="43"/>
        <v> </v>
      </c>
    </row>
    <row r="231" spans="2:19" ht="15.75">
      <c r="B231" s="945" t="s">
        <v>128</v>
      </c>
      <c r="C231" s="972">
        <v>1661</v>
      </c>
      <c r="D231" s="147" t="s">
        <v>326</v>
      </c>
      <c r="E231" s="453" t="s">
        <v>42</v>
      </c>
      <c r="F231" s="397" t="s">
        <v>5</v>
      </c>
      <c r="G231" s="185"/>
      <c r="H231" s="57">
        <v>130</v>
      </c>
      <c r="I231" s="58">
        <v>110</v>
      </c>
      <c r="J231" s="58">
        <v>90</v>
      </c>
      <c r="K231" s="58">
        <v>72</v>
      </c>
      <c r="L231" s="58">
        <v>28</v>
      </c>
      <c r="M231" s="4"/>
      <c r="N231" s="875">
        <v>1</v>
      </c>
      <c r="O231" s="645">
        <f>SUM(H231:$L231)</f>
        <v>430</v>
      </c>
      <c r="P231" s="604">
        <f t="shared" si="44"/>
        <v>48</v>
      </c>
      <c r="Q231" s="178" t="str">
        <f t="shared" si="46"/>
        <v>NO</v>
      </c>
      <c r="R231" s="870">
        <f t="shared" si="47"/>
      </c>
      <c r="S231" s="732" t="str">
        <f t="shared" si="43"/>
        <v> </v>
      </c>
    </row>
    <row r="232" spans="2:19" ht="15.75">
      <c r="B232" s="945" t="s">
        <v>128</v>
      </c>
      <c r="C232" s="971">
        <v>9013</v>
      </c>
      <c r="D232" s="150" t="s">
        <v>391</v>
      </c>
      <c r="E232" s="444" t="s">
        <v>392</v>
      </c>
      <c r="F232" s="397" t="s">
        <v>5</v>
      </c>
      <c r="G232" s="185"/>
      <c r="H232" s="57">
        <v>90</v>
      </c>
      <c r="I232" s="58">
        <v>60</v>
      </c>
      <c r="J232" s="58">
        <v>216</v>
      </c>
      <c r="K232" s="58">
        <v>56</v>
      </c>
      <c r="L232" s="58">
        <v>7</v>
      </c>
      <c r="M232" s="4"/>
      <c r="N232" s="875">
        <v>1</v>
      </c>
      <c r="O232" s="645">
        <f>SUM(H232:$L232)</f>
        <v>429</v>
      </c>
      <c r="P232" s="604">
        <f t="shared" si="44"/>
        <v>48</v>
      </c>
      <c r="Q232" s="178" t="str">
        <f t="shared" si="46"/>
        <v>NO</v>
      </c>
      <c r="R232" s="870">
        <f t="shared" si="47"/>
      </c>
      <c r="S232" s="732" t="str">
        <f t="shared" si="43"/>
        <v> </v>
      </c>
    </row>
    <row r="233" spans="2:19" ht="15.75">
      <c r="B233" s="945"/>
      <c r="C233" s="971">
        <v>1628</v>
      </c>
      <c r="D233" s="150" t="s">
        <v>173</v>
      </c>
      <c r="E233" s="444" t="s">
        <v>48</v>
      </c>
      <c r="F233" s="397" t="s">
        <v>5</v>
      </c>
      <c r="G233" s="185"/>
      <c r="H233" s="57">
        <v>130</v>
      </c>
      <c r="I233" s="58">
        <v>100</v>
      </c>
      <c r="J233" s="58">
        <v>108</v>
      </c>
      <c r="K233" s="58">
        <v>72</v>
      </c>
      <c r="L233" s="58">
        <v>14</v>
      </c>
      <c r="M233" s="4"/>
      <c r="N233" s="875">
        <v>2</v>
      </c>
      <c r="O233" s="645">
        <f>SUM(H233:$L233)</f>
        <v>424</v>
      </c>
      <c r="P233" s="604">
        <f>(H233/10)+(I233/10)+(J233/9)+(K233/8)+(L233/7)+(M233/6)+N233</f>
        <v>48</v>
      </c>
      <c r="Q233" s="74" t="str">
        <f>IF(O233&gt;460,"Yes","NO")</f>
        <v>NO</v>
      </c>
      <c r="R233" s="870">
        <f>IF(Q233="yes","M","")</f>
      </c>
      <c r="S233" s="666" t="str">
        <f>IF(O233=0," ",IF(P233&lt;&gt;48,"ERROR!"," "))</f>
        <v> </v>
      </c>
    </row>
    <row r="234" spans="2:19" ht="15.75">
      <c r="B234" s="945" t="s">
        <v>128</v>
      </c>
      <c r="C234" s="972">
        <v>2144</v>
      </c>
      <c r="D234" s="147" t="s">
        <v>202</v>
      </c>
      <c r="E234" s="453" t="s">
        <v>51</v>
      </c>
      <c r="F234" s="396" t="s">
        <v>5</v>
      </c>
      <c r="G234" s="1170"/>
      <c r="H234" s="57">
        <v>80</v>
      </c>
      <c r="I234" s="58">
        <v>130</v>
      </c>
      <c r="J234" s="58">
        <v>99</v>
      </c>
      <c r="K234" s="58">
        <v>80</v>
      </c>
      <c r="L234" s="58">
        <v>35</v>
      </c>
      <c r="M234" s="4"/>
      <c r="N234" s="875">
        <v>1</v>
      </c>
      <c r="O234" s="645">
        <f>SUM(H234:$L234)</f>
        <v>424</v>
      </c>
      <c r="P234" s="604">
        <f t="shared" si="44"/>
        <v>48</v>
      </c>
      <c r="Q234" s="178" t="str">
        <f t="shared" si="46"/>
        <v>NO</v>
      </c>
      <c r="R234" s="870">
        <f t="shared" si="47"/>
      </c>
      <c r="S234" s="732" t="str">
        <f t="shared" si="43"/>
        <v> </v>
      </c>
    </row>
    <row r="235" spans="2:19" ht="15.75">
      <c r="B235" s="945" t="s">
        <v>128</v>
      </c>
      <c r="C235" s="971">
        <v>1264</v>
      </c>
      <c r="D235" s="150" t="s">
        <v>303</v>
      </c>
      <c r="E235" s="444" t="s">
        <v>43</v>
      </c>
      <c r="F235" s="396" t="s">
        <v>5</v>
      </c>
      <c r="G235" s="1170"/>
      <c r="H235" s="57">
        <v>140</v>
      </c>
      <c r="I235" s="58">
        <v>70</v>
      </c>
      <c r="J235" s="58">
        <v>72</v>
      </c>
      <c r="K235" s="58">
        <v>64</v>
      </c>
      <c r="L235" s="58">
        <v>49</v>
      </c>
      <c r="M235" s="4"/>
      <c r="N235" s="875">
        <v>4</v>
      </c>
      <c r="O235" s="839">
        <f>SUM(H235:$L235)</f>
        <v>395</v>
      </c>
      <c r="P235" s="94">
        <f>(H235/10)+(I235/10)+(J235/9)+(K235/8)+(L235/7)+(M235/6)+N235</f>
        <v>48</v>
      </c>
      <c r="Q235" s="23" t="str">
        <f aca="true" t="shared" si="48" ref="Q235:Q242">IF(O235&gt;460,"Yes","NO")</f>
        <v>NO</v>
      </c>
      <c r="R235" s="871">
        <f aca="true" t="shared" si="49" ref="R235:R242">IF(Q235="yes","M","")</f>
      </c>
      <c r="S235" s="732" t="str">
        <f aca="true" t="shared" si="50" ref="S235:S242">IF(O235=0," ",IF(P235&lt;&gt;48,"ERROR!"," "))</f>
        <v> </v>
      </c>
    </row>
    <row r="236" spans="2:19" ht="15.75">
      <c r="B236" s="945" t="s">
        <v>128</v>
      </c>
      <c r="C236" s="973">
        <v>1569</v>
      </c>
      <c r="D236" s="167" t="s">
        <v>68</v>
      </c>
      <c r="E236" s="446" t="s">
        <v>48</v>
      </c>
      <c r="F236" s="396" t="s">
        <v>5</v>
      </c>
      <c r="G236" s="1170"/>
      <c r="H236" s="57">
        <v>160</v>
      </c>
      <c r="I236" s="58">
        <v>80</v>
      </c>
      <c r="J236" s="58">
        <v>135</v>
      </c>
      <c r="K236" s="58">
        <v>8</v>
      </c>
      <c r="L236" s="58"/>
      <c r="M236" s="4"/>
      <c r="N236" s="875">
        <v>8</v>
      </c>
      <c r="O236" s="839">
        <f>SUM(H236:$L236)</f>
        <v>383</v>
      </c>
      <c r="P236" s="94">
        <f>(H236/10)+(I236/10)+(J236/9)+(K236/8)+(L236/7)+(M236/6)+N236</f>
        <v>48</v>
      </c>
      <c r="Q236" s="23" t="str">
        <f t="shared" si="48"/>
        <v>NO</v>
      </c>
      <c r="R236" s="871">
        <f t="shared" si="49"/>
      </c>
      <c r="S236" s="732" t="str">
        <f t="shared" si="50"/>
        <v> </v>
      </c>
    </row>
    <row r="237" spans="2:19" ht="15.75">
      <c r="B237" s="945"/>
      <c r="C237" s="973">
        <v>638</v>
      </c>
      <c r="D237" s="167" t="s">
        <v>168</v>
      </c>
      <c r="E237" s="446" t="s">
        <v>51</v>
      </c>
      <c r="F237" s="396" t="s">
        <v>5</v>
      </c>
      <c r="G237" s="1170"/>
      <c r="H237" s="57">
        <v>140</v>
      </c>
      <c r="I237" s="58">
        <v>70</v>
      </c>
      <c r="J237" s="58">
        <v>144</v>
      </c>
      <c r="K237" s="58">
        <v>16</v>
      </c>
      <c r="L237" s="58">
        <v>14</v>
      </c>
      <c r="M237" s="4"/>
      <c r="N237" s="875">
        <v>7</v>
      </c>
      <c r="O237" s="839">
        <f>SUM(H237:$L237)</f>
        <v>384</v>
      </c>
      <c r="P237" s="94">
        <f>(H237/10)+(I237/10)+(J237/9)+(K237/8)+(L237/7)+(M237/6)+N237</f>
        <v>48</v>
      </c>
      <c r="Q237" s="23" t="str">
        <f>IF(O237&gt;460,"Yes","NO")</f>
        <v>NO</v>
      </c>
      <c r="R237" s="871">
        <f>IF(Q237="yes","M","")</f>
      </c>
      <c r="S237" s="732" t="str">
        <f>IF(O237=0," ",IF(P237&lt;&gt;48,"ERROR!"," "))</f>
        <v> </v>
      </c>
    </row>
    <row r="238" spans="2:19" ht="15.75">
      <c r="B238" s="945" t="s">
        <v>128</v>
      </c>
      <c r="C238" s="973">
        <v>1041</v>
      </c>
      <c r="D238" s="167" t="s">
        <v>108</v>
      </c>
      <c r="E238" s="446" t="s">
        <v>48</v>
      </c>
      <c r="F238" s="396" t="s">
        <v>5</v>
      </c>
      <c r="G238" s="1170"/>
      <c r="H238" s="57">
        <v>120</v>
      </c>
      <c r="I238" s="58">
        <v>150</v>
      </c>
      <c r="J238" s="58">
        <v>117</v>
      </c>
      <c r="K238" s="58">
        <v>16</v>
      </c>
      <c r="L238" s="58"/>
      <c r="M238" s="4"/>
      <c r="N238" s="875">
        <v>6</v>
      </c>
      <c r="O238" s="839">
        <f>SUM(H238:$L238)</f>
        <v>403</v>
      </c>
      <c r="P238" s="94">
        <f>(H238/10)+(I238/10)+(J238/9)+(K238/8)+(L238/7)+(M238/6)+N238</f>
        <v>48</v>
      </c>
      <c r="Q238" s="23" t="str">
        <f t="shared" si="48"/>
        <v>NO</v>
      </c>
      <c r="R238" s="871">
        <f t="shared" si="49"/>
      </c>
      <c r="S238" s="732" t="str">
        <f t="shared" si="50"/>
        <v> </v>
      </c>
    </row>
    <row r="239" spans="2:19" ht="15.75" hidden="1">
      <c r="B239" s="945" t="s">
        <v>128</v>
      </c>
      <c r="C239" s="973">
        <v>1233</v>
      </c>
      <c r="D239" s="167" t="s">
        <v>234</v>
      </c>
      <c r="E239" s="446" t="s">
        <v>45</v>
      </c>
      <c r="F239" s="396" t="s">
        <v>5</v>
      </c>
      <c r="G239" s="1170"/>
      <c r="H239" s="57"/>
      <c r="I239" s="58"/>
      <c r="J239" s="58"/>
      <c r="K239" s="58"/>
      <c r="L239" s="58"/>
      <c r="M239" s="4"/>
      <c r="N239" s="875"/>
      <c r="O239" s="839">
        <f>SUM(H239:$L239)</f>
        <v>0</v>
      </c>
      <c r="P239" s="94">
        <f>(H239/10)+(I239/10)+(J239/9)+(K239/8)+(L239/7)+(M239/6)+N239</f>
        <v>0</v>
      </c>
      <c r="Q239" s="23" t="str">
        <f>IF(O239&gt;460,"Yes","NO")</f>
        <v>NO</v>
      </c>
      <c r="R239" s="871">
        <f>IF(Q239="yes","M","")</f>
      </c>
      <c r="S239" s="732" t="str">
        <f>IF(O239=0," ",IF(P239&lt;&gt;48,"ERROR!"," "))</f>
        <v> </v>
      </c>
    </row>
    <row r="240" spans="2:19" ht="15.75">
      <c r="B240" s="945"/>
      <c r="C240" s="971">
        <v>1783</v>
      </c>
      <c r="D240" s="150" t="s">
        <v>382</v>
      </c>
      <c r="E240" s="444" t="s">
        <v>48</v>
      </c>
      <c r="F240" s="402" t="s">
        <v>5</v>
      </c>
      <c r="G240" s="126"/>
      <c r="H240" s="57">
        <v>170</v>
      </c>
      <c r="I240" s="58">
        <v>110</v>
      </c>
      <c r="J240" s="58">
        <v>81</v>
      </c>
      <c r="K240" s="58">
        <v>56</v>
      </c>
      <c r="L240" s="58">
        <v>28</v>
      </c>
      <c r="M240" s="4"/>
      <c r="N240" s="875"/>
      <c r="O240" s="114">
        <f>SUM(H240:$L240)</f>
        <v>445</v>
      </c>
      <c r="P240" s="604">
        <f>(H240/10)+(I240/10)+(J240/9)+(K240/8)+(L240/7)+(M240/6)+N240</f>
        <v>48</v>
      </c>
      <c r="Q240" s="74" t="str">
        <f>IF(O240&gt;460,"Yes","NO")</f>
        <v>NO</v>
      </c>
      <c r="R240" s="139">
        <f>IF(Q240="yes","M","")</f>
      </c>
      <c r="S240" s="732" t="str">
        <f>IF(O240=0," ",IF(P240&lt;&gt;48,"ERROR!"," "))</f>
        <v> </v>
      </c>
    </row>
    <row r="241" spans="2:19" ht="15.75" hidden="1">
      <c r="B241" s="945" t="s">
        <v>128</v>
      </c>
      <c r="C241" s="971">
        <v>1237</v>
      </c>
      <c r="D241" s="150" t="s">
        <v>175</v>
      </c>
      <c r="E241" s="444" t="s">
        <v>44</v>
      </c>
      <c r="F241" s="397" t="s">
        <v>5</v>
      </c>
      <c r="G241" s="185"/>
      <c r="H241" s="57"/>
      <c r="I241" s="58"/>
      <c r="J241" s="58"/>
      <c r="K241" s="58"/>
      <c r="L241" s="58"/>
      <c r="M241" s="4"/>
      <c r="N241" s="875"/>
      <c r="O241" s="645">
        <f>SUM(H241:$L241)</f>
        <v>0</v>
      </c>
      <c r="P241" s="604">
        <f t="shared" si="44"/>
        <v>0</v>
      </c>
      <c r="Q241" s="74" t="str">
        <f t="shared" si="48"/>
        <v>NO</v>
      </c>
      <c r="R241" s="870">
        <f t="shared" si="49"/>
      </c>
      <c r="S241" s="666" t="str">
        <f t="shared" si="50"/>
        <v> </v>
      </c>
    </row>
    <row r="242" spans="2:19" ht="16.5" thickBot="1">
      <c r="B242" s="945" t="s">
        <v>128</v>
      </c>
      <c r="C242" s="975">
        <v>1268</v>
      </c>
      <c r="D242" s="166" t="s">
        <v>195</v>
      </c>
      <c r="E242" s="445" t="s">
        <v>46</v>
      </c>
      <c r="F242" s="390" t="s">
        <v>5</v>
      </c>
      <c r="G242" s="165"/>
      <c r="H242" s="59">
        <v>140</v>
      </c>
      <c r="I242" s="60">
        <v>120</v>
      </c>
      <c r="J242" s="60">
        <v>99</v>
      </c>
      <c r="K242" s="60">
        <v>64</v>
      </c>
      <c r="L242" s="60">
        <v>14</v>
      </c>
      <c r="M242" s="44"/>
      <c r="N242" s="36">
        <v>1</v>
      </c>
      <c r="O242" s="860">
        <f>SUM(H242:$L242)</f>
        <v>437</v>
      </c>
      <c r="P242" s="605">
        <f t="shared" si="44"/>
        <v>48</v>
      </c>
      <c r="Q242" s="5" t="str">
        <f t="shared" si="48"/>
        <v>NO</v>
      </c>
      <c r="R242" s="869">
        <f t="shared" si="49"/>
      </c>
      <c r="S242" s="666" t="str">
        <f t="shared" si="50"/>
        <v> </v>
      </c>
    </row>
    <row r="243" spans="2:19" ht="15.75">
      <c r="B243" s="945" t="s">
        <v>128</v>
      </c>
      <c r="C243" s="973">
        <v>6043</v>
      </c>
      <c r="D243" s="76" t="s">
        <v>315</v>
      </c>
      <c r="E243" s="446" t="s">
        <v>56</v>
      </c>
      <c r="F243" s="401" t="s">
        <v>6</v>
      </c>
      <c r="G243" s="184"/>
      <c r="H243" s="68">
        <v>260</v>
      </c>
      <c r="I243" s="42">
        <v>100</v>
      </c>
      <c r="J243" s="42">
        <v>108</v>
      </c>
      <c r="K243" s="42"/>
      <c r="L243" s="42"/>
      <c r="M243" s="43"/>
      <c r="N243" s="877"/>
      <c r="O243" s="858">
        <f>SUM(H243:$L243)</f>
        <v>468</v>
      </c>
      <c r="P243" s="245">
        <f aca="true" t="shared" si="51" ref="P243:P261">(H243/10)+(I243/10)+(J243/9)+(K243/8)+(L243/7)+(M243/6)+N243</f>
        <v>48</v>
      </c>
      <c r="Q243" s="1214" t="str">
        <f aca="true" t="shared" si="52" ref="Q243:Q253">IF(O243&gt;441,"Yes","NO")</f>
        <v>Yes</v>
      </c>
      <c r="R243" s="1213" t="str">
        <f aca="true" t="shared" si="53" ref="R243:R254">IF(Q243="yes","G","")</f>
        <v>G</v>
      </c>
      <c r="S243" s="867" t="str">
        <f>IF(O243=0," ",IF(P243&lt;&gt;48,"ERROR!"," "))</f>
        <v> </v>
      </c>
    </row>
    <row r="244" spans="2:19" ht="16.5" customHeight="1">
      <c r="B244" s="945" t="s">
        <v>128</v>
      </c>
      <c r="C244" s="971">
        <v>1372</v>
      </c>
      <c r="D244" s="1163" t="s">
        <v>91</v>
      </c>
      <c r="E244" s="444" t="s">
        <v>43</v>
      </c>
      <c r="F244" s="402" t="s">
        <v>6</v>
      </c>
      <c r="G244" s="185"/>
      <c r="H244" s="57">
        <v>230</v>
      </c>
      <c r="I244" s="58">
        <v>140</v>
      </c>
      <c r="J244" s="58">
        <v>63</v>
      </c>
      <c r="K244" s="58">
        <v>32</v>
      </c>
      <c r="L244" s="58"/>
      <c r="M244" s="4"/>
      <c r="N244" s="875"/>
      <c r="O244" s="645">
        <f>SUM(H244:$L244)</f>
        <v>465</v>
      </c>
      <c r="P244" s="134">
        <f t="shared" si="51"/>
        <v>48</v>
      </c>
      <c r="Q244" s="1151" t="str">
        <f t="shared" si="52"/>
        <v>Yes</v>
      </c>
      <c r="R244" s="1152" t="str">
        <f t="shared" si="53"/>
        <v>G</v>
      </c>
      <c r="S244" s="732" t="str">
        <f>IF(O244=0," ",IF(P244&lt;&gt;48,"ERROR!"," "))</f>
        <v> </v>
      </c>
    </row>
    <row r="245" spans="2:19" ht="15.75">
      <c r="B245" s="945" t="s">
        <v>128</v>
      </c>
      <c r="C245" s="971">
        <v>1051</v>
      </c>
      <c r="D245" s="1163" t="s">
        <v>268</v>
      </c>
      <c r="E245" s="444" t="s">
        <v>46</v>
      </c>
      <c r="F245" s="402" t="s">
        <v>6</v>
      </c>
      <c r="G245" s="185"/>
      <c r="H245" s="57">
        <v>170</v>
      </c>
      <c r="I245" s="58">
        <v>120</v>
      </c>
      <c r="J245" s="58">
        <v>108</v>
      </c>
      <c r="K245" s="58">
        <v>56</v>
      </c>
      <c r="L245" s="58"/>
      <c r="M245" s="4"/>
      <c r="N245" s="875"/>
      <c r="O245" s="645">
        <f>SUM(H245:$L245)</f>
        <v>454</v>
      </c>
      <c r="P245" s="134">
        <f t="shared" si="51"/>
        <v>48</v>
      </c>
      <c r="Q245" s="1268" t="str">
        <f t="shared" si="52"/>
        <v>Yes</v>
      </c>
      <c r="R245" s="1276" t="str">
        <f t="shared" si="53"/>
        <v>G</v>
      </c>
      <c r="S245" s="732" t="str">
        <f>IF(O245=0," ",IF(P245&lt;&gt;48,"ERROR!"," "))</f>
        <v> </v>
      </c>
    </row>
    <row r="246" spans="2:19" ht="15.75">
      <c r="B246" s="945"/>
      <c r="C246" s="729">
        <v>723</v>
      </c>
      <c r="D246" s="150" t="s">
        <v>107</v>
      </c>
      <c r="E246" s="449" t="s">
        <v>42</v>
      </c>
      <c r="F246" s="402" t="s">
        <v>6</v>
      </c>
      <c r="G246" s="185"/>
      <c r="H246" s="57">
        <v>100</v>
      </c>
      <c r="I246" s="58">
        <v>100</v>
      </c>
      <c r="J246" s="58">
        <v>144</v>
      </c>
      <c r="K246" s="58">
        <v>56</v>
      </c>
      <c r="L246" s="58">
        <v>21</v>
      </c>
      <c r="M246" s="4"/>
      <c r="N246" s="875">
        <v>2</v>
      </c>
      <c r="O246" s="645">
        <f>SUM(H246:$L246)</f>
        <v>421</v>
      </c>
      <c r="P246" s="134">
        <f t="shared" si="51"/>
        <v>48</v>
      </c>
      <c r="Q246" s="74" t="str">
        <f>IF(O246&gt;441,"Yes","NO")</f>
        <v>NO</v>
      </c>
      <c r="R246" s="173">
        <f>IF(Q246="yes","G","")</f>
      </c>
      <c r="S246" s="732" t="str">
        <f>IF(O246=0," ",IF(P246&lt;&gt;48,"ERROR!"," "))</f>
        <v> </v>
      </c>
    </row>
    <row r="247" spans="2:19" ht="17.25" customHeight="1">
      <c r="B247" s="945" t="s">
        <v>128</v>
      </c>
      <c r="C247" s="729">
        <v>2218</v>
      </c>
      <c r="D247" s="150" t="s">
        <v>199</v>
      </c>
      <c r="E247" s="449" t="s">
        <v>43</v>
      </c>
      <c r="F247" s="402" t="s">
        <v>6</v>
      </c>
      <c r="G247" s="193"/>
      <c r="H247" s="57">
        <v>90</v>
      </c>
      <c r="I247" s="58">
        <v>100</v>
      </c>
      <c r="J247" s="58">
        <v>144</v>
      </c>
      <c r="K247" s="58">
        <v>72</v>
      </c>
      <c r="L247" s="58">
        <v>14</v>
      </c>
      <c r="M247" s="4"/>
      <c r="N247" s="875">
        <v>2</v>
      </c>
      <c r="O247" s="645">
        <f>SUM(H247:$L247)</f>
        <v>420</v>
      </c>
      <c r="P247" s="584">
        <f t="shared" si="51"/>
        <v>48</v>
      </c>
      <c r="Q247" s="23" t="str">
        <f t="shared" si="52"/>
        <v>NO</v>
      </c>
      <c r="R247" s="210">
        <f t="shared" si="53"/>
      </c>
      <c r="S247" s="732" t="str">
        <f aca="true" t="shared" si="54" ref="S247:S258">IF(O247=0," ",IF(P247&lt;&gt;48,"ERROR!"," "))</f>
        <v> </v>
      </c>
    </row>
    <row r="248" spans="2:19" ht="17.25" customHeight="1">
      <c r="B248" s="945" t="s">
        <v>128</v>
      </c>
      <c r="C248" s="964">
        <v>1300</v>
      </c>
      <c r="D248" s="167" t="s">
        <v>438</v>
      </c>
      <c r="E248" s="451" t="s">
        <v>43</v>
      </c>
      <c r="F248" s="404" t="s">
        <v>6</v>
      </c>
      <c r="G248" s="165"/>
      <c r="H248" s="57">
        <v>90</v>
      </c>
      <c r="I248" s="58">
        <v>150</v>
      </c>
      <c r="J248" s="58">
        <v>117</v>
      </c>
      <c r="K248" s="58">
        <v>40</v>
      </c>
      <c r="L248" s="58">
        <v>14</v>
      </c>
      <c r="M248" s="4"/>
      <c r="N248" s="875">
        <v>4</v>
      </c>
      <c r="O248" s="645">
        <f>SUM(H248:$L248)</f>
        <v>411</v>
      </c>
      <c r="P248" s="584">
        <f t="shared" si="51"/>
        <v>48</v>
      </c>
      <c r="Q248" s="23" t="str">
        <f t="shared" si="52"/>
        <v>NO</v>
      </c>
      <c r="R248" s="210">
        <f t="shared" si="53"/>
      </c>
      <c r="S248" s="732" t="str">
        <f t="shared" si="54"/>
        <v> </v>
      </c>
    </row>
    <row r="249" spans="2:19" ht="17.25" customHeight="1">
      <c r="B249" s="945"/>
      <c r="C249" s="964">
        <v>2786</v>
      </c>
      <c r="D249" s="167" t="s">
        <v>81</v>
      </c>
      <c r="E249" s="451" t="s">
        <v>51</v>
      </c>
      <c r="F249" s="404" t="s">
        <v>6</v>
      </c>
      <c r="G249" s="165"/>
      <c r="H249" s="57">
        <v>100</v>
      </c>
      <c r="I249" s="58">
        <v>130</v>
      </c>
      <c r="J249" s="58">
        <v>90</v>
      </c>
      <c r="K249" s="58">
        <v>40</v>
      </c>
      <c r="L249" s="58">
        <v>35</v>
      </c>
      <c r="M249" s="4"/>
      <c r="N249" s="875">
        <v>5</v>
      </c>
      <c r="O249" s="645">
        <f>SUM(H249:$L249)</f>
        <v>395</v>
      </c>
      <c r="P249" s="584">
        <f t="shared" si="51"/>
        <v>48</v>
      </c>
      <c r="Q249" s="23" t="str">
        <f t="shared" si="52"/>
        <v>NO</v>
      </c>
      <c r="R249" s="210">
        <f t="shared" si="53"/>
      </c>
      <c r="S249" s="732" t="str">
        <f t="shared" si="54"/>
        <v> </v>
      </c>
    </row>
    <row r="250" spans="2:19" ht="17.25" customHeight="1">
      <c r="B250" s="945" t="s">
        <v>128</v>
      </c>
      <c r="C250" s="964">
        <v>1277</v>
      </c>
      <c r="D250" s="167" t="s">
        <v>255</v>
      </c>
      <c r="E250" s="451" t="s">
        <v>45</v>
      </c>
      <c r="F250" s="404" t="s">
        <v>6</v>
      </c>
      <c r="G250" s="165"/>
      <c r="H250" s="57">
        <v>70</v>
      </c>
      <c r="I250" s="58">
        <v>80</v>
      </c>
      <c r="J250" s="58">
        <v>171</v>
      </c>
      <c r="K250" s="58">
        <v>40</v>
      </c>
      <c r="L250" s="58">
        <v>28</v>
      </c>
      <c r="M250" s="4"/>
      <c r="N250" s="875">
        <v>5</v>
      </c>
      <c r="O250" s="645">
        <f>SUM(H250:$L250)</f>
        <v>389</v>
      </c>
      <c r="P250" s="584">
        <f>(H250/10)+(I250/10)+(J250/9)+(K250/8)+(L250/7)+(M250/6)+N250</f>
        <v>48</v>
      </c>
      <c r="Q250" s="23" t="str">
        <f>IF(O250&gt;441,"Yes","NO")</f>
        <v>NO</v>
      </c>
      <c r="R250" s="210">
        <f>IF(Q250="yes","G","")</f>
      </c>
      <c r="S250" s="732" t="str">
        <f>IF(O250=0," ",IF(P250&lt;&gt;48,"ERROR!"," "))</f>
        <v> </v>
      </c>
    </row>
    <row r="251" spans="2:19" ht="17.25" customHeight="1">
      <c r="B251" s="945"/>
      <c r="C251" s="964">
        <v>2105</v>
      </c>
      <c r="D251" s="167" t="s">
        <v>235</v>
      </c>
      <c r="E251" s="451" t="s">
        <v>45</v>
      </c>
      <c r="F251" s="404" t="s">
        <v>6</v>
      </c>
      <c r="G251" s="165"/>
      <c r="H251" s="57">
        <v>130</v>
      </c>
      <c r="I251" s="58">
        <v>120</v>
      </c>
      <c r="J251" s="58">
        <v>90</v>
      </c>
      <c r="K251" s="58">
        <v>24</v>
      </c>
      <c r="L251" s="58">
        <v>21</v>
      </c>
      <c r="M251" s="4"/>
      <c r="N251" s="875">
        <v>7</v>
      </c>
      <c r="O251" s="645">
        <f>SUM(H251:$L251)</f>
        <v>385</v>
      </c>
      <c r="P251" s="584">
        <f>(H251/10)+(I251/10)+(J251/9)+(K251/8)+(L251/7)+(M251/6)+N251</f>
        <v>48</v>
      </c>
      <c r="Q251" s="23" t="str">
        <f>IF(O251&gt;441,"Yes","NO")</f>
        <v>NO</v>
      </c>
      <c r="R251" s="1223">
        <f>IF(Q251="yes","G","")</f>
      </c>
      <c r="S251" s="732" t="str">
        <f>IF(O251=0," ",IF(P251&lt;&gt;48,"ERROR!"," "))</f>
        <v> </v>
      </c>
    </row>
    <row r="252" spans="2:19" ht="17.25" customHeight="1">
      <c r="B252" s="945" t="s">
        <v>128</v>
      </c>
      <c r="C252" s="964">
        <v>506</v>
      </c>
      <c r="D252" s="167" t="s">
        <v>201</v>
      </c>
      <c r="E252" s="451" t="s">
        <v>46</v>
      </c>
      <c r="F252" s="404" t="s">
        <v>6</v>
      </c>
      <c r="G252" s="165"/>
      <c r="H252" s="57">
        <v>60</v>
      </c>
      <c r="I252" s="58">
        <v>90</v>
      </c>
      <c r="J252" s="58">
        <v>126</v>
      </c>
      <c r="K252" s="58">
        <v>56</v>
      </c>
      <c r="L252" s="58">
        <v>28</v>
      </c>
      <c r="M252" s="4"/>
      <c r="N252" s="875">
        <v>8</v>
      </c>
      <c r="O252" s="645">
        <f>SUM(H252:$L252)</f>
        <v>360</v>
      </c>
      <c r="P252" s="584">
        <f>(H252/10)+(I252/10)+(J252/9)+(K252/8)+(L252/7)+(M252/6)+N252</f>
        <v>48</v>
      </c>
      <c r="Q252" s="23" t="str">
        <f>IF(O252&gt;441,"Yes","NO")</f>
        <v>NO</v>
      </c>
      <c r="R252" s="210">
        <f>IF(Q252="yes","G","")</f>
      </c>
      <c r="S252" s="732" t="str">
        <f>IF(O252=0," ",IF(P252&lt;&gt;48,"ERROR!"," "))</f>
        <v> </v>
      </c>
    </row>
    <row r="253" spans="2:19" ht="17.25" customHeight="1" hidden="1">
      <c r="B253" s="945" t="s">
        <v>128</v>
      </c>
      <c r="C253" s="964">
        <v>1577</v>
      </c>
      <c r="D253" s="167" t="s">
        <v>435</v>
      </c>
      <c r="E253" s="451" t="s">
        <v>42</v>
      </c>
      <c r="F253" s="404" t="s">
        <v>6</v>
      </c>
      <c r="G253" s="165"/>
      <c r="H253" s="57"/>
      <c r="I253" s="58"/>
      <c r="J253" s="58"/>
      <c r="K253" s="58"/>
      <c r="L253" s="58"/>
      <c r="M253" s="4"/>
      <c r="N253" s="875"/>
      <c r="O253" s="645">
        <f>SUM(H253:$L253)</f>
        <v>0</v>
      </c>
      <c r="P253" s="584">
        <f t="shared" si="51"/>
        <v>0</v>
      </c>
      <c r="Q253" s="23" t="str">
        <f t="shared" si="52"/>
        <v>NO</v>
      </c>
      <c r="R253" s="210">
        <f t="shared" si="53"/>
      </c>
      <c r="S253" s="732" t="str">
        <f t="shared" si="54"/>
        <v> </v>
      </c>
    </row>
    <row r="254" spans="2:19" ht="17.25" customHeight="1" thickBot="1">
      <c r="B254" s="945" t="s">
        <v>128</v>
      </c>
      <c r="C254" s="730">
        <v>1476</v>
      </c>
      <c r="D254" s="161" t="s">
        <v>90</v>
      </c>
      <c r="E254" s="452" t="s">
        <v>43</v>
      </c>
      <c r="F254" s="394" t="s">
        <v>6</v>
      </c>
      <c r="G254" s="609"/>
      <c r="H254" s="59">
        <v>70</v>
      </c>
      <c r="I254" s="60">
        <v>70</v>
      </c>
      <c r="J254" s="60">
        <v>126</v>
      </c>
      <c r="K254" s="60">
        <v>56</v>
      </c>
      <c r="L254" s="60">
        <v>21</v>
      </c>
      <c r="M254" s="44"/>
      <c r="N254" s="36">
        <v>10</v>
      </c>
      <c r="O254" s="859">
        <f>SUM(H254:$L254)</f>
        <v>343</v>
      </c>
      <c r="P254" s="580">
        <f t="shared" si="51"/>
        <v>48</v>
      </c>
      <c r="Q254" s="59" t="str">
        <f>IF(O254&gt;441,"Yes","NO")</f>
        <v>NO</v>
      </c>
      <c r="R254" s="140">
        <f t="shared" si="53"/>
      </c>
      <c r="S254" s="667" t="str">
        <f t="shared" si="54"/>
        <v> </v>
      </c>
    </row>
    <row r="255" spans="2:19" ht="17.25" customHeight="1">
      <c r="B255" s="945" t="s">
        <v>128</v>
      </c>
      <c r="C255" s="729">
        <v>1465</v>
      </c>
      <c r="D255" s="150" t="s">
        <v>253</v>
      </c>
      <c r="E255" s="563" t="s">
        <v>51</v>
      </c>
      <c r="F255" s="404" t="s">
        <v>7</v>
      </c>
      <c r="G255" s="165"/>
      <c r="H255" s="57">
        <v>120</v>
      </c>
      <c r="I255" s="58">
        <v>140</v>
      </c>
      <c r="J255" s="58">
        <v>180</v>
      </c>
      <c r="K255" s="58">
        <v>16</v>
      </c>
      <c r="L255" s="58"/>
      <c r="M255" s="4"/>
      <c r="N255" s="875"/>
      <c r="O255" s="645">
        <f>SUM(H255:$L255)</f>
        <v>456</v>
      </c>
      <c r="P255" s="584">
        <f t="shared" si="51"/>
        <v>48</v>
      </c>
      <c r="Q255" s="1172" t="str">
        <f aca="true" t="shared" si="55" ref="Q255:Q271">IF(O255&gt;412,"Yes","NO")</f>
        <v>Yes</v>
      </c>
      <c r="R255" s="1197" t="str">
        <f aca="true" t="shared" si="56" ref="R255:R261">IF(Q255="Yes","S","")</f>
        <v>S</v>
      </c>
      <c r="S255" s="732" t="str">
        <f t="shared" si="54"/>
        <v> </v>
      </c>
    </row>
    <row r="256" spans="2:19" ht="17.25" customHeight="1">
      <c r="B256" s="945" t="s">
        <v>128</v>
      </c>
      <c r="C256" s="729">
        <v>1809</v>
      </c>
      <c r="D256" s="150" t="s">
        <v>285</v>
      </c>
      <c r="E256" s="563" t="s">
        <v>46</v>
      </c>
      <c r="F256" s="404" t="s">
        <v>7</v>
      </c>
      <c r="G256" s="165"/>
      <c r="H256" s="57">
        <v>90</v>
      </c>
      <c r="I256" s="58">
        <v>110</v>
      </c>
      <c r="J256" s="58">
        <v>189</v>
      </c>
      <c r="K256" s="58">
        <v>40</v>
      </c>
      <c r="L256" s="58">
        <v>14</v>
      </c>
      <c r="M256" s="4"/>
      <c r="N256" s="875"/>
      <c r="O256" s="645">
        <f>SUM(H256:$L256)</f>
        <v>443</v>
      </c>
      <c r="P256" s="584">
        <f t="shared" si="51"/>
        <v>48</v>
      </c>
      <c r="Q256" s="1172" t="str">
        <f t="shared" si="55"/>
        <v>Yes</v>
      </c>
      <c r="R256" s="1197" t="str">
        <f t="shared" si="56"/>
        <v>S</v>
      </c>
      <c r="S256" s="732" t="str">
        <f t="shared" si="54"/>
        <v> </v>
      </c>
    </row>
    <row r="257" spans="2:19" ht="17.25" customHeight="1">
      <c r="B257" s="945" t="s">
        <v>128</v>
      </c>
      <c r="C257" s="729">
        <v>1143</v>
      </c>
      <c r="D257" s="150" t="s">
        <v>292</v>
      </c>
      <c r="E257" s="563" t="s">
        <v>46</v>
      </c>
      <c r="F257" s="404" t="s">
        <v>7</v>
      </c>
      <c r="G257" s="165"/>
      <c r="H257" s="57">
        <v>70</v>
      </c>
      <c r="I257" s="58">
        <v>120</v>
      </c>
      <c r="J257" s="58">
        <v>171</v>
      </c>
      <c r="K257" s="58">
        <v>72</v>
      </c>
      <c r="L257" s="58">
        <v>7</v>
      </c>
      <c r="M257" s="4"/>
      <c r="N257" s="875"/>
      <c r="O257" s="645">
        <f>SUM(H257:$L257)</f>
        <v>440</v>
      </c>
      <c r="P257" s="584">
        <f t="shared" si="51"/>
        <v>48</v>
      </c>
      <c r="Q257" s="1172" t="str">
        <f t="shared" si="55"/>
        <v>Yes</v>
      </c>
      <c r="R257" s="1197" t="str">
        <f t="shared" si="56"/>
        <v>S</v>
      </c>
      <c r="S257" s="732" t="str">
        <f t="shared" si="54"/>
        <v> </v>
      </c>
    </row>
    <row r="258" spans="2:19" ht="17.25" customHeight="1">
      <c r="B258" s="945" t="s">
        <v>128</v>
      </c>
      <c r="C258" s="729">
        <v>1770</v>
      </c>
      <c r="D258" s="150" t="s">
        <v>393</v>
      </c>
      <c r="E258" s="563" t="s">
        <v>43</v>
      </c>
      <c r="F258" s="404" t="s">
        <v>7</v>
      </c>
      <c r="G258" s="165"/>
      <c r="H258" s="57">
        <v>110</v>
      </c>
      <c r="I258" s="58">
        <v>130</v>
      </c>
      <c r="J258" s="58">
        <v>126</v>
      </c>
      <c r="K258" s="58">
        <v>56</v>
      </c>
      <c r="L258" s="58">
        <v>14</v>
      </c>
      <c r="M258" s="4"/>
      <c r="N258" s="875">
        <v>1</v>
      </c>
      <c r="O258" s="645">
        <f>SUM(H258:$L258)</f>
        <v>436</v>
      </c>
      <c r="P258" s="584">
        <f t="shared" si="51"/>
        <v>48</v>
      </c>
      <c r="Q258" s="1172" t="str">
        <f t="shared" si="55"/>
        <v>Yes</v>
      </c>
      <c r="R258" s="1197" t="str">
        <f t="shared" si="56"/>
        <v>S</v>
      </c>
      <c r="S258" s="732" t="str">
        <f t="shared" si="54"/>
        <v> </v>
      </c>
    </row>
    <row r="259" spans="2:19" ht="17.25" customHeight="1">
      <c r="B259" s="945" t="s">
        <v>128</v>
      </c>
      <c r="C259" s="964">
        <v>1784</v>
      </c>
      <c r="D259" s="167" t="s">
        <v>405</v>
      </c>
      <c r="E259" s="451" t="s">
        <v>48</v>
      </c>
      <c r="F259" s="404" t="s">
        <v>7</v>
      </c>
      <c r="G259" s="165"/>
      <c r="H259" s="57">
        <v>80</v>
      </c>
      <c r="I259" s="58">
        <v>100</v>
      </c>
      <c r="J259" s="58">
        <v>171</v>
      </c>
      <c r="K259" s="58">
        <v>56</v>
      </c>
      <c r="L259" s="58">
        <v>28</v>
      </c>
      <c r="M259" s="4"/>
      <c r="N259" s="875"/>
      <c r="O259" s="645">
        <f>SUM(H259:$L259)</f>
        <v>435</v>
      </c>
      <c r="P259" s="584">
        <f t="shared" si="51"/>
        <v>48</v>
      </c>
      <c r="Q259" s="1551" t="str">
        <f t="shared" si="55"/>
        <v>Yes</v>
      </c>
      <c r="R259" s="1574" t="str">
        <f t="shared" si="56"/>
        <v>S</v>
      </c>
      <c r="S259" s="732" t="str">
        <f>IF(O259=0," ",IF(P259&lt;&gt;48,"ERROR!"," "))</f>
        <v> </v>
      </c>
    </row>
    <row r="260" spans="2:19" ht="17.25" customHeight="1">
      <c r="B260" s="945" t="s">
        <v>128</v>
      </c>
      <c r="C260" s="964">
        <v>1577</v>
      </c>
      <c r="D260" s="167" t="s">
        <v>435</v>
      </c>
      <c r="E260" s="451" t="s">
        <v>42</v>
      </c>
      <c r="F260" s="404" t="s">
        <v>7</v>
      </c>
      <c r="G260" s="165"/>
      <c r="H260" s="57">
        <v>80</v>
      </c>
      <c r="I260" s="58">
        <v>120</v>
      </c>
      <c r="J260" s="58">
        <v>153</v>
      </c>
      <c r="K260" s="58">
        <v>48</v>
      </c>
      <c r="L260" s="58">
        <v>14</v>
      </c>
      <c r="M260" s="4"/>
      <c r="N260" s="1651">
        <v>3</v>
      </c>
      <c r="O260" s="645">
        <f>SUM(H260:$L260)</f>
        <v>415</v>
      </c>
      <c r="P260" s="584">
        <f t="shared" si="51"/>
        <v>48</v>
      </c>
      <c r="Q260" s="1650" t="str">
        <f t="shared" si="55"/>
        <v>Yes</v>
      </c>
      <c r="R260" s="1094" t="str">
        <f t="shared" si="56"/>
        <v>S</v>
      </c>
      <c r="S260" s="732" t="str">
        <f>IF(O260=0," ",IF(P260&lt;&gt;48,"ERROR!"," "))</f>
        <v> </v>
      </c>
    </row>
    <row r="261" spans="2:19" ht="17.25" customHeight="1">
      <c r="B261" s="945" t="s">
        <v>128</v>
      </c>
      <c r="C261" s="964">
        <v>1799</v>
      </c>
      <c r="D261" s="167" t="s">
        <v>384</v>
      </c>
      <c r="E261" s="451" t="s">
        <v>48</v>
      </c>
      <c r="F261" s="404" t="s">
        <v>7</v>
      </c>
      <c r="G261" s="165"/>
      <c r="H261" s="57">
        <v>40</v>
      </c>
      <c r="I261" s="58">
        <v>80</v>
      </c>
      <c r="J261" s="58">
        <v>162</v>
      </c>
      <c r="K261" s="58">
        <v>40</v>
      </c>
      <c r="L261" s="58">
        <v>49</v>
      </c>
      <c r="M261" s="4"/>
      <c r="N261" s="875">
        <v>6</v>
      </c>
      <c r="O261" s="645">
        <f>SUM(H261:$L261)</f>
        <v>371</v>
      </c>
      <c r="P261" s="584">
        <f t="shared" si="51"/>
        <v>48</v>
      </c>
      <c r="Q261" s="625" t="str">
        <f t="shared" si="55"/>
        <v>NO</v>
      </c>
      <c r="R261" s="216">
        <f t="shared" si="56"/>
      </c>
      <c r="S261" s="732" t="str">
        <f>IF(O261=0," ",IF(P261&lt;&gt;48,"ERROR!"," "))</f>
        <v> </v>
      </c>
    </row>
    <row r="262" spans="2:19" ht="17.25" customHeight="1">
      <c r="B262" s="945" t="s">
        <v>128</v>
      </c>
      <c r="C262" s="729">
        <v>1062</v>
      </c>
      <c r="D262" s="150" t="s">
        <v>325</v>
      </c>
      <c r="E262" s="449" t="s">
        <v>50</v>
      </c>
      <c r="F262" s="402" t="s">
        <v>7</v>
      </c>
      <c r="G262" s="185"/>
      <c r="H262" s="57">
        <v>50</v>
      </c>
      <c r="I262" s="58">
        <v>80</v>
      </c>
      <c r="J262" s="58">
        <v>144</v>
      </c>
      <c r="K262" s="58">
        <v>48</v>
      </c>
      <c r="L262" s="58">
        <v>35</v>
      </c>
      <c r="M262" s="4"/>
      <c r="N262" s="875">
        <v>8</v>
      </c>
      <c r="O262" s="645">
        <f>SUM(H262:$L262)</f>
        <v>357</v>
      </c>
      <c r="P262" s="134">
        <f aca="true" t="shared" si="57" ref="P262:P272">(H262/10)+(I262/10)+(J262/9)+(K262/8)+(L262/7)+(M262/6)+N262</f>
        <v>48</v>
      </c>
      <c r="Q262" s="625" t="str">
        <f t="shared" si="55"/>
        <v>NO</v>
      </c>
      <c r="R262" s="1269">
        <f>IF(Q262="Yes","S","")</f>
      </c>
      <c r="S262" s="732" t="str">
        <f>IF(O262=0," ",IF(P262&lt;&gt;48,"ERROR!"," "))</f>
        <v> </v>
      </c>
    </row>
    <row r="263" spans="2:19" ht="17.25" customHeight="1" hidden="1">
      <c r="B263" s="945" t="s">
        <v>128</v>
      </c>
      <c r="C263" s="729">
        <v>1264</v>
      </c>
      <c r="D263" s="150" t="s">
        <v>303</v>
      </c>
      <c r="E263" s="449" t="s">
        <v>43</v>
      </c>
      <c r="F263" s="402" t="s">
        <v>7</v>
      </c>
      <c r="G263" s="185"/>
      <c r="H263" s="57"/>
      <c r="I263" s="58"/>
      <c r="J263" s="58"/>
      <c r="K263" s="58"/>
      <c r="L263" s="58"/>
      <c r="M263" s="4"/>
      <c r="N263" s="875"/>
      <c r="O263" s="645">
        <f>SUM(H263:$L263)</f>
        <v>0</v>
      </c>
      <c r="P263" s="134">
        <f t="shared" si="57"/>
        <v>0</v>
      </c>
      <c r="Q263" s="625" t="str">
        <f t="shared" si="55"/>
        <v>NO</v>
      </c>
      <c r="R263" s="139">
        <f aca="true" t="shared" si="58" ref="R263:R272">IF(Q263="Yes","S","")</f>
      </c>
      <c r="S263" s="732" t="str">
        <f aca="true" t="shared" si="59" ref="S263:S272">IF(O263=0," ",IF(P263&lt;&gt;48,"ERROR!"," "))</f>
        <v> </v>
      </c>
    </row>
    <row r="264" spans="2:19" ht="17.25" customHeight="1" hidden="1">
      <c r="B264" s="945" t="s">
        <v>128</v>
      </c>
      <c r="C264" s="729">
        <v>1435</v>
      </c>
      <c r="D264" s="150" t="s">
        <v>84</v>
      </c>
      <c r="E264" s="449" t="s">
        <v>51</v>
      </c>
      <c r="F264" s="402" t="s">
        <v>7</v>
      </c>
      <c r="G264" s="185"/>
      <c r="H264" s="57"/>
      <c r="I264" s="58"/>
      <c r="J264" s="58"/>
      <c r="K264" s="58"/>
      <c r="L264" s="58"/>
      <c r="M264" s="4"/>
      <c r="N264" s="875"/>
      <c r="O264" s="645">
        <f>SUM(H264:$L264)</f>
        <v>0</v>
      </c>
      <c r="P264" s="134">
        <f t="shared" si="57"/>
        <v>0</v>
      </c>
      <c r="Q264" s="625" t="str">
        <f t="shared" si="55"/>
        <v>NO</v>
      </c>
      <c r="R264" s="139">
        <f t="shared" si="58"/>
      </c>
      <c r="S264" s="732" t="str">
        <f t="shared" si="59"/>
        <v> </v>
      </c>
    </row>
    <row r="265" spans="2:19" ht="17.25" customHeight="1">
      <c r="B265" s="945" t="s">
        <v>128</v>
      </c>
      <c r="C265" s="729">
        <v>1782</v>
      </c>
      <c r="D265" s="150" t="s">
        <v>383</v>
      </c>
      <c r="E265" s="449" t="s">
        <v>48</v>
      </c>
      <c r="F265" s="402" t="s">
        <v>7</v>
      </c>
      <c r="G265" s="185"/>
      <c r="H265" s="57">
        <v>80</v>
      </c>
      <c r="I265" s="58">
        <v>60</v>
      </c>
      <c r="J265" s="58">
        <v>126</v>
      </c>
      <c r="K265" s="58">
        <v>72</v>
      </c>
      <c r="L265" s="58">
        <v>14</v>
      </c>
      <c r="M265" s="4"/>
      <c r="N265" s="875">
        <v>9</v>
      </c>
      <c r="O265" s="645">
        <f>SUM(H265:$L265)</f>
        <v>352</v>
      </c>
      <c r="P265" s="134">
        <f>(H265/10)+(I265/10)+(J265/9)+(K265/8)+(L265/7)+(M265/6)+N265</f>
        <v>48</v>
      </c>
      <c r="Q265" s="164" t="str">
        <f>IF(O265&gt;412,"Yes","NO")</f>
        <v>NO</v>
      </c>
      <c r="R265" s="139">
        <f>IF(Q265="Yes","S","")</f>
      </c>
      <c r="S265" s="732" t="str">
        <f>IF(O265=0," ",IF(P265&lt;&gt;48,"ERROR!"," "))</f>
        <v> </v>
      </c>
    </row>
    <row r="266" spans="2:19" ht="17.25" customHeight="1">
      <c r="B266" s="945" t="s">
        <v>128</v>
      </c>
      <c r="C266" s="729">
        <v>1048</v>
      </c>
      <c r="D266" s="150" t="s">
        <v>386</v>
      </c>
      <c r="E266" s="449" t="s">
        <v>50</v>
      </c>
      <c r="F266" s="402" t="s">
        <v>7</v>
      </c>
      <c r="G266" s="185"/>
      <c r="H266" s="57">
        <v>60</v>
      </c>
      <c r="I266" s="58">
        <v>100</v>
      </c>
      <c r="J266" s="58">
        <v>108</v>
      </c>
      <c r="K266" s="58">
        <v>56</v>
      </c>
      <c r="L266" s="58">
        <v>21</v>
      </c>
      <c r="M266" s="4"/>
      <c r="N266" s="875">
        <v>10</v>
      </c>
      <c r="O266" s="645">
        <f>SUM(H266:$L266)</f>
        <v>345</v>
      </c>
      <c r="P266" s="134">
        <f t="shared" si="57"/>
        <v>48</v>
      </c>
      <c r="Q266" s="138" t="str">
        <f t="shared" si="55"/>
        <v>NO</v>
      </c>
      <c r="R266" s="139">
        <f t="shared" si="58"/>
      </c>
      <c r="S266" s="732" t="str">
        <f t="shared" si="59"/>
        <v> </v>
      </c>
    </row>
    <row r="267" spans="2:19" ht="17.25" customHeight="1" hidden="1">
      <c r="B267" s="945" t="s">
        <v>128</v>
      </c>
      <c r="C267" s="729">
        <v>1783</v>
      </c>
      <c r="D267" s="150" t="s">
        <v>382</v>
      </c>
      <c r="E267" s="449" t="s">
        <v>48</v>
      </c>
      <c r="F267" s="402" t="s">
        <v>7</v>
      </c>
      <c r="G267" s="185"/>
      <c r="H267" s="57"/>
      <c r="I267" s="58"/>
      <c r="J267" s="58"/>
      <c r="K267" s="58"/>
      <c r="L267" s="58"/>
      <c r="M267" s="4"/>
      <c r="N267" s="875"/>
      <c r="O267" s="645">
        <f>SUM(H267:$L267)</f>
        <v>0</v>
      </c>
      <c r="P267" s="134">
        <f t="shared" si="57"/>
        <v>0</v>
      </c>
      <c r="Q267" s="138" t="str">
        <f t="shared" si="55"/>
        <v>NO</v>
      </c>
      <c r="R267" s="139">
        <f t="shared" si="58"/>
      </c>
      <c r="S267" s="732" t="str">
        <f t="shared" si="59"/>
        <v> </v>
      </c>
    </row>
    <row r="268" spans="2:19" ht="17.25" customHeight="1">
      <c r="B268" s="945" t="s">
        <v>128</v>
      </c>
      <c r="C268" s="729">
        <v>1765</v>
      </c>
      <c r="D268" s="150" t="s">
        <v>363</v>
      </c>
      <c r="E268" s="449" t="s">
        <v>46</v>
      </c>
      <c r="F268" s="402" t="s">
        <v>7</v>
      </c>
      <c r="G268" s="185"/>
      <c r="H268" s="57">
        <v>60</v>
      </c>
      <c r="I268" s="58">
        <v>10</v>
      </c>
      <c r="J268" s="58">
        <v>135</v>
      </c>
      <c r="K268" s="58">
        <v>56</v>
      </c>
      <c r="L268" s="58">
        <v>28</v>
      </c>
      <c r="M268" s="4"/>
      <c r="N268" s="875">
        <v>15</v>
      </c>
      <c r="O268" s="645">
        <f>SUM(H268:$L268)</f>
        <v>289</v>
      </c>
      <c r="P268" s="134">
        <f t="shared" si="57"/>
        <v>48</v>
      </c>
      <c r="Q268" s="1652" t="str">
        <f t="shared" si="55"/>
        <v>NO</v>
      </c>
      <c r="R268" s="1061">
        <f t="shared" si="58"/>
      </c>
      <c r="S268" s="732" t="str">
        <f t="shared" si="59"/>
        <v> </v>
      </c>
    </row>
    <row r="269" spans="2:19" ht="17.25" customHeight="1" thickBot="1">
      <c r="B269" s="945" t="s">
        <v>128</v>
      </c>
      <c r="C269" s="729">
        <v>1118</v>
      </c>
      <c r="D269" s="150" t="s">
        <v>362</v>
      </c>
      <c r="E269" s="449" t="s">
        <v>50</v>
      </c>
      <c r="F269" s="404" t="s">
        <v>7</v>
      </c>
      <c r="G269" s="185"/>
      <c r="H269" s="57">
        <v>10</v>
      </c>
      <c r="I269" s="58">
        <v>90</v>
      </c>
      <c r="J269" s="58">
        <v>72</v>
      </c>
      <c r="K269" s="58">
        <v>64</v>
      </c>
      <c r="L269" s="58">
        <v>14</v>
      </c>
      <c r="M269" s="4"/>
      <c r="N269" s="875">
        <v>20</v>
      </c>
      <c r="O269" s="645">
        <f>SUM(H269:$L269)</f>
        <v>250</v>
      </c>
      <c r="P269" s="134">
        <f t="shared" si="57"/>
        <v>48</v>
      </c>
      <c r="Q269" s="625" t="str">
        <f t="shared" si="55"/>
        <v>NO</v>
      </c>
      <c r="R269" s="216">
        <f t="shared" si="58"/>
      </c>
      <c r="S269" s="732" t="str">
        <f t="shared" si="59"/>
        <v> </v>
      </c>
    </row>
    <row r="270" spans="2:19" ht="17.25" customHeight="1" hidden="1">
      <c r="B270" s="945" t="s">
        <v>128</v>
      </c>
      <c r="C270" s="729"/>
      <c r="D270" s="150"/>
      <c r="E270" s="449"/>
      <c r="F270" s="404" t="s">
        <v>7</v>
      </c>
      <c r="G270" s="185"/>
      <c r="H270" s="57"/>
      <c r="I270" s="58"/>
      <c r="J270" s="58"/>
      <c r="K270" s="58"/>
      <c r="L270" s="58"/>
      <c r="M270" s="4"/>
      <c r="N270" s="875"/>
      <c r="O270" s="645">
        <f>SUM(H270:$L270)</f>
        <v>0</v>
      </c>
      <c r="P270" s="134">
        <f t="shared" si="57"/>
        <v>0</v>
      </c>
      <c r="Q270" s="178" t="str">
        <f t="shared" si="55"/>
        <v>NO</v>
      </c>
      <c r="R270" s="139">
        <f t="shared" si="58"/>
      </c>
      <c r="S270" s="732" t="str">
        <f t="shared" si="59"/>
        <v> </v>
      </c>
    </row>
    <row r="271" spans="2:19" ht="17.25" customHeight="1" hidden="1">
      <c r="B271" s="945" t="s">
        <v>128</v>
      </c>
      <c r="C271" s="729">
        <v>2491</v>
      </c>
      <c r="D271" s="150" t="s">
        <v>106</v>
      </c>
      <c r="E271" s="451" t="s">
        <v>43</v>
      </c>
      <c r="F271" s="404" t="s">
        <v>7</v>
      </c>
      <c r="G271" s="165"/>
      <c r="H271" s="57"/>
      <c r="I271" s="58"/>
      <c r="J271" s="58"/>
      <c r="K271" s="58"/>
      <c r="L271" s="58"/>
      <c r="M271" s="4"/>
      <c r="N271" s="875"/>
      <c r="O271" s="645">
        <f>SUM(H271:$L271)</f>
        <v>0</v>
      </c>
      <c r="P271" s="584">
        <f t="shared" si="57"/>
        <v>0</v>
      </c>
      <c r="Q271" s="227" t="str">
        <f t="shared" si="55"/>
        <v>NO</v>
      </c>
      <c r="R271" s="216">
        <f t="shared" si="58"/>
      </c>
      <c r="S271" s="732" t="str">
        <f t="shared" si="59"/>
        <v> </v>
      </c>
    </row>
    <row r="272" spans="2:19" ht="17.25" customHeight="1" hidden="1" thickBot="1">
      <c r="B272" s="945" t="s">
        <v>128</v>
      </c>
      <c r="C272" s="729">
        <v>1844</v>
      </c>
      <c r="D272" s="150" t="s">
        <v>396</v>
      </c>
      <c r="E272" s="451" t="s">
        <v>46</v>
      </c>
      <c r="F272" s="404" t="s">
        <v>7</v>
      </c>
      <c r="G272" s="165"/>
      <c r="H272" s="59"/>
      <c r="I272" s="60"/>
      <c r="J272" s="60"/>
      <c r="K272" s="60"/>
      <c r="L272" s="60"/>
      <c r="M272" s="44"/>
      <c r="N272" s="36"/>
      <c r="O272" s="859">
        <f>SUM(H272:$L272)</f>
        <v>0</v>
      </c>
      <c r="P272" s="580">
        <f t="shared" si="57"/>
        <v>0</v>
      </c>
      <c r="Q272" s="183" t="str">
        <f>IF(O272&gt;460,"Yes","NO")</f>
        <v>NO</v>
      </c>
      <c r="R272" s="140">
        <f t="shared" si="58"/>
      </c>
      <c r="S272" s="667" t="str">
        <f t="shared" si="59"/>
        <v> </v>
      </c>
    </row>
    <row r="273" spans="3:19" ht="24.75" customHeight="1" thickBot="1">
      <c r="C273" s="968">
        <f>COUNT(C196:C272)</f>
        <v>76</v>
      </c>
      <c r="D273" s="1430" t="s">
        <v>24</v>
      </c>
      <c r="E273" s="1437"/>
      <c r="F273" s="1430" t="s">
        <v>37</v>
      </c>
      <c r="G273" s="1431"/>
      <c r="H273" s="1432"/>
      <c r="I273" s="1432"/>
      <c r="J273" s="1432"/>
      <c r="K273" s="1432"/>
      <c r="L273" s="1432"/>
      <c r="M273" s="1432"/>
      <c r="N273" s="1432"/>
      <c r="O273" s="1432"/>
      <c r="P273" s="1432"/>
      <c r="Q273" s="1433"/>
      <c r="R273" s="91"/>
      <c r="S273" s="91"/>
    </row>
    <row r="274" spans="4:19" ht="16.5" thickBot="1">
      <c r="D274" s="1022"/>
      <c r="E274" s="447"/>
      <c r="F274" s="408"/>
      <c r="G274" s="1034"/>
      <c r="H274" s="181"/>
      <c r="I274" s="181"/>
      <c r="J274" s="181"/>
      <c r="K274" s="181"/>
      <c r="L274" s="181"/>
      <c r="M274" s="52"/>
      <c r="N274" s="101"/>
      <c r="O274" s="102"/>
      <c r="P274" s="155"/>
      <c r="Q274" s="90"/>
      <c r="R274" s="91"/>
      <c r="S274" s="91"/>
    </row>
    <row r="275" spans="2:19" ht="27" thickBot="1">
      <c r="B275" s="1316" t="str">
        <f>B189</f>
        <v>SOUTH AFRICAN PPC  CHAMPIONSHIPS - SANDF EEUFEES RANGE - 22nd TO 24th MARCH, 2019.</v>
      </c>
      <c r="C275" s="1317"/>
      <c r="D275" s="1317"/>
      <c r="E275" s="1317"/>
      <c r="F275" s="1317"/>
      <c r="G275" s="1317"/>
      <c r="H275" s="1317"/>
      <c r="I275" s="1317"/>
      <c r="J275" s="1317"/>
      <c r="K275" s="1317"/>
      <c r="L275" s="1317"/>
      <c r="M275" s="1317"/>
      <c r="N275" s="1317"/>
      <c r="O275" s="1317"/>
      <c r="P275" s="1317"/>
      <c r="Q275" s="1317"/>
      <c r="R275" s="1318"/>
      <c r="S275" s="91"/>
    </row>
    <row r="276" spans="4:19" ht="16.5" thickBot="1">
      <c r="D276" s="433"/>
      <c r="G276" s="433"/>
      <c r="H276" s="100"/>
      <c r="I276" s="100"/>
      <c r="J276" s="100"/>
      <c r="K276" s="100"/>
      <c r="L276" s="100"/>
      <c r="M276" s="100"/>
      <c r="N276" s="100"/>
      <c r="O276" s="100"/>
      <c r="P276" s="433"/>
      <c r="Q276" s="32"/>
      <c r="S276" s="91"/>
    </row>
    <row r="277" spans="2:19" ht="24" thickBot="1">
      <c r="B277" s="473"/>
      <c r="C277" s="976"/>
      <c r="D277" s="1427" t="str">
        <f>D191</f>
        <v>PPC EVENT RESULTS - MARCH, 2019</v>
      </c>
      <c r="E277" s="1428"/>
      <c r="F277" s="1428"/>
      <c r="G277" s="1428"/>
      <c r="H277" s="1428"/>
      <c r="I277" s="1428"/>
      <c r="J277" s="1428"/>
      <c r="K277" s="1428"/>
      <c r="L277" s="1428"/>
      <c r="M277" s="1428"/>
      <c r="N277" s="1428"/>
      <c r="O277" s="1428"/>
      <c r="P277" s="1428"/>
      <c r="Q277" s="1444"/>
      <c r="R277" s="473"/>
      <c r="S277" s="91"/>
    </row>
    <row r="278" spans="4:19" ht="15.75">
      <c r="D278" s="1022"/>
      <c r="E278" s="447"/>
      <c r="F278" s="408"/>
      <c r="G278" s="1034"/>
      <c r="H278" s="181"/>
      <c r="I278" s="181"/>
      <c r="J278" s="181"/>
      <c r="K278" s="181"/>
      <c r="L278" s="181"/>
      <c r="M278" s="52"/>
      <c r="N278" s="101"/>
      <c r="O278" s="102"/>
      <c r="P278" s="155"/>
      <c r="Q278" s="90"/>
      <c r="R278" s="91"/>
      <c r="S278" s="91"/>
    </row>
    <row r="279" ht="10.5" customHeight="1" thickBot="1">
      <c r="Q279" s="32"/>
    </row>
    <row r="280" spans="4:17" ht="28.5" customHeight="1" thickBot="1">
      <c r="D280" s="1304" t="s">
        <v>33</v>
      </c>
      <c r="E280" s="1305"/>
      <c r="F280" s="1305"/>
      <c r="G280" s="1305"/>
      <c r="H280" s="1305"/>
      <c r="I280" s="1305"/>
      <c r="J280" s="1305"/>
      <c r="K280" s="1305"/>
      <c r="L280" s="1305"/>
      <c r="M280" s="1305"/>
      <c r="N280" s="1306"/>
      <c r="O280" s="33"/>
      <c r="Q280" s="32"/>
    </row>
    <row r="281" spans="3:19" ht="36" customHeight="1" thickBot="1">
      <c r="C281" s="962" t="s">
        <v>1</v>
      </c>
      <c r="D281" s="1033" t="s">
        <v>0</v>
      </c>
      <c r="E281" s="442" t="s">
        <v>39</v>
      </c>
      <c r="F281" s="386" t="s">
        <v>57</v>
      </c>
      <c r="G281" s="189"/>
      <c r="H281" s="878" t="s">
        <v>19</v>
      </c>
      <c r="I281" s="879">
        <v>10</v>
      </c>
      <c r="J281" s="879">
        <v>9</v>
      </c>
      <c r="K281" s="879">
        <v>8</v>
      </c>
      <c r="L281" s="880">
        <v>7</v>
      </c>
      <c r="M281" s="880">
        <v>6</v>
      </c>
      <c r="N281" s="149">
        <v>0</v>
      </c>
      <c r="O281" s="135" t="s">
        <v>3</v>
      </c>
      <c r="P281" s="28" t="s">
        <v>20</v>
      </c>
      <c r="Q281" s="160" t="s">
        <v>22</v>
      </c>
      <c r="R281" s="47" t="s">
        <v>23</v>
      </c>
      <c r="S281" s="664" t="s">
        <v>302</v>
      </c>
    </row>
    <row r="282" spans="2:19" ht="18" customHeight="1">
      <c r="B282" s="945" t="s">
        <v>129</v>
      </c>
      <c r="C282" s="970">
        <v>6016</v>
      </c>
      <c r="D282" s="1179" t="s">
        <v>272</v>
      </c>
      <c r="E282" s="443" t="s">
        <v>56</v>
      </c>
      <c r="F282" s="384" t="s">
        <v>8</v>
      </c>
      <c r="G282" s="591"/>
      <c r="H282" s="144">
        <v>320</v>
      </c>
      <c r="I282" s="56">
        <v>100</v>
      </c>
      <c r="J282" s="56">
        <v>54</v>
      </c>
      <c r="K282" s="56"/>
      <c r="L282" s="56"/>
      <c r="M282" s="45"/>
      <c r="N282" s="874"/>
      <c r="O282" s="99">
        <f>SUM(H282:$M282)</f>
        <v>474</v>
      </c>
      <c r="P282" s="584">
        <f aca="true" t="shared" si="60" ref="P282:P303">(H282/10)+(I282/10)+(J282/9)+(K282/8)+(L282/7)+(M282/6)+N282</f>
        <v>48</v>
      </c>
      <c r="Q282" s="1322"/>
      <c r="R282" s="1323"/>
      <c r="S282" s="732" t="str">
        <f>IF(O282=0," ",IF(P282&lt;&gt;48,"ERROR!"," "))</f>
        <v> </v>
      </c>
    </row>
    <row r="283" spans="2:19" ht="18" customHeight="1" thickBot="1">
      <c r="B283" s="945" t="s">
        <v>129</v>
      </c>
      <c r="C283" s="975">
        <v>1786</v>
      </c>
      <c r="D283" s="1234" t="s">
        <v>73</v>
      </c>
      <c r="E283" s="445" t="s">
        <v>51</v>
      </c>
      <c r="F283" s="406" t="s">
        <v>8</v>
      </c>
      <c r="G283" s="27"/>
      <c r="H283" s="57">
        <v>170</v>
      </c>
      <c r="I283" s="58">
        <v>160</v>
      </c>
      <c r="J283" s="58">
        <v>90</v>
      </c>
      <c r="K283" s="58">
        <v>32</v>
      </c>
      <c r="L283" s="58">
        <v>7</v>
      </c>
      <c r="M283" s="4"/>
      <c r="N283" s="875"/>
      <c r="O283" s="152">
        <f>SUM(H283:$M283)</f>
        <v>459</v>
      </c>
      <c r="P283" s="580">
        <f t="shared" si="60"/>
        <v>48</v>
      </c>
      <c r="Q283" s="1324"/>
      <c r="R283" s="1325"/>
      <c r="S283" s="732" t="str">
        <f aca="true" t="shared" si="61" ref="S283:S303">IF(O283=0," ",IF(P283&lt;&gt;48,"ERROR!"," "))</f>
        <v> </v>
      </c>
    </row>
    <row r="284" spans="2:19" ht="16.5" hidden="1" thickBot="1">
      <c r="B284" s="255" t="s">
        <v>129</v>
      </c>
      <c r="C284" s="966">
        <v>6008</v>
      </c>
      <c r="D284" s="1230" t="s">
        <v>248</v>
      </c>
      <c r="E284" s="466" t="s">
        <v>56</v>
      </c>
      <c r="F284" s="1150" t="s">
        <v>8</v>
      </c>
      <c r="G284" s="1245"/>
      <c r="H284" s="64"/>
      <c r="I284" s="1"/>
      <c r="J284" s="1"/>
      <c r="K284" s="1"/>
      <c r="L284" s="1"/>
      <c r="M284" s="14"/>
      <c r="N284" s="876"/>
      <c r="O284" s="1057">
        <f>SUM(H284:$M284)</f>
        <v>0</v>
      </c>
      <c r="P284" s="1633">
        <f t="shared" si="60"/>
        <v>0</v>
      </c>
      <c r="Q284" s="1397"/>
      <c r="R284" s="1398"/>
      <c r="S284" s="732" t="str">
        <f t="shared" si="61"/>
        <v> </v>
      </c>
    </row>
    <row r="285" spans="2:19" ht="15.75">
      <c r="B285" s="945" t="s">
        <v>129</v>
      </c>
      <c r="C285" s="973">
        <v>1467</v>
      </c>
      <c r="D285" s="76" t="s">
        <v>345</v>
      </c>
      <c r="E285" s="446" t="s">
        <v>50</v>
      </c>
      <c r="F285" s="407" t="s">
        <v>4</v>
      </c>
      <c r="G285" s="1183"/>
      <c r="H285" s="144">
        <v>220</v>
      </c>
      <c r="I285" s="56">
        <v>180</v>
      </c>
      <c r="J285" s="56">
        <v>72</v>
      </c>
      <c r="K285" s="56"/>
      <c r="L285" s="56"/>
      <c r="M285" s="45"/>
      <c r="N285" s="874"/>
      <c r="O285" s="860">
        <f>SUM(H285:$M285)</f>
        <v>472</v>
      </c>
      <c r="P285" s="584">
        <f t="shared" si="60"/>
        <v>48</v>
      </c>
      <c r="Q285" s="1198" t="str">
        <f aca="true" t="shared" si="62" ref="Q285:Q291">IF(O285&gt;471,"Yes","NO")</f>
        <v>Yes</v>
      </c>
      <c r="R285" s="1197" t="str">
        <f aca="true" t="shared" si="63" ref="R285:R291">IF(Q285="yes","HM","")</f>
        <v>HM</v>
      </c>
      <c r="S285" s="732" t="str">
        <f t="shared" si="61"/>
        <v> </v>
      </c>
    </row>
    <row r="286" spans="2:19" ht="15.75">
      <c r="B286" s="945"/>
      <c r="C286" s="973">
        <v>322</v>
      </c>
      <c r="D286" s="76" t="s">
        <v>69</v>
      </c>
      <c r="E286" s="446" t="s">
        <v>50</v>
      </c>
      <c r="F286" s="407" t="s">
        <v>4</v>
      </c>
      <c r="G286" s="1183"/>
      <c r="H286" s="68">
        <v>180</v>
      </c>
      <c r="I286" s="42">
        <v>210</v>
      </c>
      <c r="J286" s="42">
        <v>81</v>
      </c>
      <c r="K286" s="42"/>
      <c r="L286" s="42"/>
      <c r="M286" s="43"/>
      <c r="N286" s="877"/>
      <c r="O286" s="645">
        <f>SUM(H286:$M286)</f>
        <v>471</v>
      </c>
      <c r="P286" s="134">
        <f>(H286/10)+(I286/10)+(J286/9)+(K286/8)+(L286/7)+(M286/6)+N286</f>
        <v>48</v>
      </c>
      <c r="Q286" s="240" t="str">
        <f>IF(O286&gt;471,"Yes","NO")</f>
        <v>NO</v>
      </c>
      <c r="R286" s="139">
        <f>IF(Q286="yes","HM","")</f>
      </c>
      <c r="S286" s="732" t="str">
        <f>IF(O286=0," ",IF(P286&lt;&gt;48,"ERROR!"," "))</f>
        <v> </v>
      </c>
    </row>
    <row r="287" spans="2:19" ht="15.75">
      <c r="B287" s="945" t="s">
        <v>129</v>
      </c>
      <c r="C287" s="971">
        <v>13</v>
      </c>
      <c r="D287" s="1180" t="s">
        <v>66</v>
      </c>
      <c r="E287" s="444" t="s">
        <v>43</v>
      </c>
      <c r="F287" s="385" t="s">
        <v>4</v>
      </c>
      <c r="G287" s="1184"/>
      <c r="H287" s="57">
        <v>200</v>
      </c>
      <c r="I287" s="58">
        <v>150</v>
      </c>
      <c r="J287" s="58">
        <v>108</v>
      </c>
      <c r="K287" s="58">
        <v>8</v>
      </c>
      <c r="L287" s="58"/>
      <c r="M287" s="4"/>
      <c r="N287" s="875"/>
      <c r="O287" s="645">
        <f>SUM(H287:$M287)</f>
        <v>466</v>
      </c>
      <c r="P287" s="134">
        <f t="shared" si="60"/>
        <v>48</v>
      </c>
      <c r="Q287" s="240" t="str">
        <f t="shared" si="62"/>
        <v>NO</v>
      </c>
      <c r="R287" s="139">
        <f t="shared" si="63"/>
      </c>
      <c r="S287" s="732" t="str">
        <f t="shared" si="61"/>
        <v> </v>
      </c>
    </row>
    <row r="288" spans="2:19" ht="15.75">
      <c r="B288" s="945" t="s">
        <v>129</v>
      </c>
      <c r="C288" s="971">
        <v>786</v>
      </c>
      <c r="D288" s="1028" t="s">
        <v>75</v>
      </c>
      <c r="E288" s="444" t="s">
        <v>50</v>
      </c>
      <c r="F288" s="385" t="s">
        <v>4</v>
      </c>
      <c r="G288" s="1038"/>
      <c r="H288" s="57">
        <v>200</v>
      </c>
      <c r="I288" s="58">
        <v>130</v>
      </c>
      <c r="J288" s="58">
        <v>135</v>
      </c>
      <c r="K288" s="58"/>
      <c r="L288" s="58"/>
      <c r="M288" s="4"/>
      <c r="N288" s="875"/>
      <c r="O288" s="645">
        <f>SUM(H288:$M288)</f>
        <v>465</v>
      </c>
      <c r="P288" s="134">
        <f t="shared" si="60"/>
        <v>48</v>
      </c>
      <c r="Q288" s="240" t="str">
        <f t="shared" si="62"/>
        <v>NO</v>
      </c>
      <c r="R288" s="139">
        <f t="shared" si="63"/>
      </c>
      <c r="S288" s="732" t="str">
        <f t="shared" si="61"/>
        <v> </v>
      </c>
    </row>
    <row r="289" spans="2:19" ht="15.75">
      <c r="B289" s="945" t="s">
        <v>129</v>
      </c>
      <c r="C289" s="971">
        <v>516</v>
      </c>
      <c r="D289" s="1180" t="s">
        <v>64</v>
      </c>
      <c r="E289" s="444" t="s">
        <v>51</v>
      </c>
      <c r="F289" s="385" t="s">
        <v>4</v>
      </c>
      <c r="G289" s="1184"/>
      <c r="H289" s="57">
        <v>150</v>
      </c>
      <c r="I289" s="58">
        <v>190</v>
      </c>
      <c r="J289" s="58">
        <v>108</v>
      </c>
      <c r="K289" s="58">
        <v>8</v>
      </c>
      <c r="L289" s="58">
        <v>7</v>
      </c>
      <c r="M289" s="4"/>
      <c r="N289" s="875"/>
      <c r="O289" s="645">
        <f>SUM(H289:$M289)</f>
        <v>463</v>
      </c>
      <c r="P289" s="134">
        <f>(H289/10)+(I289/10)+(J289/9)+(K289/8)+(L289/7)+(M289/6)+N289</f>
        <v>48</v>
      </c>
      <c r="Q289" s="240" t="str">
        <f t="shared" si="62"/>
        <v>NO</v>
      </c>
      <c r="R289" s="139">
        <f t="shared" si="63"/>
      </c>
      <c r="S289" s="732" t="str">
        <f>IF(O289=0," ",IF(P289&lt;&gt;48,"ERROR!"," "))</f>
        <v> </v>
      </c>
    </row>
    <row r="290" spans="2:19" ht="15.75">
      <c r="B290" s="945" t="s">
        <v>129</v>
      </c>
      <c r="C290" s="971">
        <v>6038</v>
      </c>
      <c r="D290" s="1028" t="s">
        <v>313</v>
      </c>
      <c r="E290" s="444" t="s">
        <v>56</v>
      </c>
      <c r="F290" s="385" t="s">
        <v>4</v>
      </c>
      <c r="G290" s="1038"/>
      <c r="H290" s="57">
        <v>110</v>
      </c>
      <c r="I290" s="58">
        <v>170</v>
      </c>
      <c r="J290" s="58">
        <v>144</v>
      </c>
      <c r="K290" s="58">
        <v>24</v>
      </c>
      <c r="L290" s="58"/>
      <c r="M290" s="4"/>
      <c r="N290" s="875">
        <v>1</v>
      </c>
      <c r="O290" s="645">
        <f>SUM(H290:$M290)</f>
        <v>448</v>
      </c>
      <c r="P290" s="134">
        <f t="shared" si="60"/>
        <v>48</v>
      </c>
      <c r="Q290" s="240" t="str">
        <f t="shared" si="62"/>
        <v>NO</v>
      </c>
      <c r="R290" s="139">
        <f t="shared" si="63"/>
      </c>
      <c r="S290" s="732" t="str">
        <f t="shared" si="61"/>
        <v> </v>
      </c>
    </row>
    <row r="291" spans="2:19" ht="16.5" thickBot="1">
      <c r="B291" s="945" t="s">
        <v>129</v>
      </c>
      <c r="C291" s="975">
        <v>1376</v>
      </c>
      <c r="D291" s="1178" t="s">
        <v>76</v>
      </c>
      <c r="E291" s="445" t="s">
        <v>51</v>
      </c>
      <c r="F291" s="406" t="s">
        <v>4</v>
      </c>
      <c r="G291" s="1185"/>
      <c r="H291" s="59">
        <v>120</v>
      </c>
      <c r="I291" s="60">
        <v>110</v>
      </c>
      <c r="J291" s="60">
        <v>135</v>
      </c>
      <c r="K291" s="60">
        <v>72</v>
      </c>
      <c r="L291" s="60">
        <v>7</v>
      </c>
      <c r="M291" s="44"/>
      <c r="N291" s="36"/>
      <c r="O291" s="859">
        <f>SUM(H291:$M291)</f>
        <v>444</v>
      </c>
      <c r="P291" s="580">
        <f t="shared" si="60"/>
        <v>48</v>
      </c>
      <c r="Q291" s="221" t="str">
        <f t="shared" si="62"/>
        <v>NO</v>
      </c>
      <c r="R291" s="140">
        <f t="shared" si="63"/>
      </c>
      <c r="S291" s="732" t="str">
        <f t="shared" si="61"/>
        <v> </v>
      </c>
    </row>
    <row r="292" spans="2:19" ht="15.75">
      <c r="B292" s="945" t="s">
        <v>129</v>
      </c>
      <c r="C292" s="973">
        <v>6040</v>
      </c>
      <c r="D292" s="76" t="s">
        <v>312</v>
      </c>
      <c r="E292" s="446" t="s">
        <v>56</v>
      </c>
      <c r="F292" s="407" t="s">
        <v>5</v>
      </c>
      <c r="G292" s="1167"/>
      <c r="H292" s="57">
        <v>110</v>
      </c>
      <c r="I292" s="58">
        <v>180</v>
      </c>
      <c r="J292" s="58">
        <v>108</v>
      </c>
      <c r="K292" s="58">
        <v>48</v>
      </c>
      <c r="L292" s="58">
        <v>7</v>
      </c>
      <c r="M292" s="4"/>
      <c r="N292" s="875"/>
      <c r="O292" s="645">
        <f>SUM(H292:$M292)</f>
        <v>453</v>
      </c>
      <c r="P292" s="134">
        <f t="shared" si="60"/>
        <v>48</v>
      </c>
      <c r="Q292" s="240" t="str">
        <f aca="true" t="shared" si="64" ref="Q292:Q298">IF(O292&gt;460,"Yes","NO")</f>
        <v>NO</v>
      </c>
      <c r="R292" s="139">
        <f aca="true" t="shared" si="65" ref="R292:R298">IF(Q292="yes","M","")</f>
      </c>
      <c r="S292" s="732" t="str">
        <f t="shared" si="61"/>
        <v> </v>
      </c>
    </row>
    <row r="293" spans="3:19" ht="15.75">
      <c r="C293" s="973">
        <v>2144</v>
      </c>
      <c r="D293" s="76" t="s">
        <v>202</v>
      </c>
      <c r="E293" s="446" t="s">
        <v>51</v>
      </c>
      <c r="F293" s="407" t="s">
        <v>5</v>
      </c>
      <c r="G293" s="1037"/>
      <c r="H293" s="57">
        <v>70</v>
      </c>
      <c r="I293" s="58">
        <v>120</v>
      </c>
      <c r="J293" s="58">
        <v>162</v>
      </c>
      <c r="K293" s="58">
        <v>56</v>
      </c>
      <c r="L293" s="58">
        <v>21</v>
      </c>
      <c r="M293" s="4"/>
      <c r="N293" s="875">
        <v>1</v>
      </c>
      <c r="O293" s="645">
        <f>SUM(H293:$M293)</f>
        <v>429</v>
      </c>
      <c r="P293" s="134">
        <f>(H293/10)+(I293/10)+(J293/9)+(K293/8)+(L293/7)+(M293/6)+N293</f>
        <v>48</v>
      </c>
      <c r="Q293" s="240" t="str">
        <f>IF(O293&gt;460,"Yes","NO")</f>
        <v>NO</v>
      </c>
      <c r="R293" s="139">
        <f>IF(Q293="yes","M","")</f>
      </c>
      <c r="S293" s="732" t="str">
        <f>IF(O293=0," ",IF(P293&lt;&gt;48,"ERROR!"," "))</f>
        <v> </v>
      </c>
    </row>
    <row r="294" spans="2:19" ht="15.75">
      <c r="B294" s="945" t="s">
        <v>129</v>
      </c>
      <c r="C294" s="973">
        <v>1266</v>
      </c>
      <c r="D294" s="76" t="s">
        <v>366</v>
      </c>
      <c r="E294" s="446" t="s">
        <v>41</v>
      </c>
      <c r="F294" s="407" t="s">
        <v>5</v>
      </c>
      <c r="G294" s="1167"/>
      <c r="H294" s="57">
        <v>210</v>
      </c>
      <c r="I294" s="58">
        <v>90</v>
      </c>
      <c r="J294" s="58">
        <v>81</v>
      </c>
      <c r="K294" s="58">
        <v>32</v>
      </c>
      <c r="L294" s="58">
        <v>14</v>
      </c>
      <c r="M294" s="4">
        <v>0</v>
      </c>
      <c r="N294" s="875">
        <v>3</v>
      </c>
      <c r="O294" s="645">
        <f>SUM(H294:$M294)</f>
        <v>427</v>
      </c>
      <c r="P294" s="134">
        <f>(H294/10)+(I294/10)+(J294/9)+(K294/8)+(L294/7)+(M294/6)+N294</f>
        <v>48</v>
      </c>
      <c r="Q294" s="240" t="str">
        <f>IF(O294&gt;460,"Yes","NO")</f>
        <v>NO</v>
      </c>
      <c r="R294" s="139">
        <f>IF(Q294="yes","M","")</f>
      </c>
      <c r="S294" s="732" t="str">
        <f>IF(O294=0," ",IF(P294&lt;&gt;48,"ERROR!"," "))</f>
        <v> </v>
      </c>
    </row>
    <row r="295" spans="2:19" ht="16.5" thickBot="1">
      <c r="B295" s="945" t="s">
        <v>129</v>
      </c>
      <c r="C295" s="975">
        <v>6045</v>
      </c>
      <c r="D295" s="1234" t="s">
        <v>317</v>
      </c>
      <c r="E295" s="445" t="s">
        <v>56</v>
      </c>
      <c r="F295" s="406" t="s">
        <v>5</v>
      </c>
      <c r="G295" s="1258"/>
      <c r="H295" s="59">
        <v>90</v>
      </c>
      <c r="I295" s="60">
        <v>90</v>
      </c>
      <c r="J295" s="60">
        <v>144</v>
      </c>
      <c r="K295" s="60">
        <v>48</v>
      </c>
      <c r="L295" s="60">
        <v>42</v>
      </c>
      <c r="M295" s="44"/>
      <c r="N295" s="36">
        <v>2</v>
      </c>
      <c r="O295" s="859">
        <f>SUM(H295:$M295)</f>
        <v>414</v>
      </c>
      <c r="P295" s="580">
        <f t="shared" si="60"/>
        <v>48</v>
      </c>
      <c r="Q295" s="221" t="str">
        <f t="shared" si="64"/>
        <v>NO</v>
      </c>
      <c r="R295" s="140">
        <f t="shared" si="65"/>
      </c>
      <c r="S295" s="732" t="str">
        <f t="shared" si="61"/>
        <v> </v>
      </c>
    </row>
    <row r="296" spans="2:19" ht="15.75" hidden="1">
      <c r="B296" s="945" t="s">
        <v>129</v>
      </c>
      <c r="C296" s="973">
        <v>513</v>
      </c>
      <c r="D296" s="76" t="s">
        <v>167</v>
      </c>
      <c r="E296" s="446" t="s">
        <v>42</v>
      </c>
      <c r="F296" s="407" t="s">
        <v>5</v>
      </c>
      <c r="G296" s="1037"/>
      <c r="H296" s="68"/>
      <c r="I296" s="42"/>
      <c r="J296" s="42"/>
      <c r="K296" s="42"/>
      <c r="L296" s="42"/>
      <c r="M296" s="43"/>
      <c r="N296" s="877"/>
      <c r="O296" s="860">
        <f>SUM(H296:$M296)</f>
        <v>0</v>
      </c>
      <c r="P296" s="584">
        <f>(H296/10)+(I296/10)+(J296/9)+(K296/8)+(L296/7)+(M296/6)+N296</f>
        <v>0</v>
      </c>
      <c r="Q296" s="606" t="str">
        <f>IF(O296&gt;460,"Yes","NO")</f>
        <v>NO</v>
      </c>
      <c r="R296" s="216">
        <f>IF(Q296="yes","M","")</f>
      </c>
      <c r="S296" s="732" t="str">
        <f>IF(O296=0," ",IF(P296&lt;&gt;48,"ERROR!"," "))</f>
        <v> </v>
      </c>
    </row>
    <row r="297" spans="2:19" ht="15.75" hidden="1">
      <c r="B297" s="945" t="s">
        <v>129</v>
      </c>
      <c r="C297" s="971">
        <v>1353</v>
      </c>
      <c r="D297" s="1163" t="s">
        <v>254</v>
      </c>
      <c r="E297" s="444" t="s">
        <v>45</v>
      </c>
      <c r="F297" s="385" t="s">
        <v>5</v>
      </c>
      <c r="G297" s="1168"/>
      <c r="H297" s="57"/>
      <c r="I297" s="58"/>
      <c r="J297" s="58"/>
      <c r="K297" s="58"/>
      <c r="L297" s="58"/>
      <c r="M297" s="4"/>
      <c r="N297" s="875"/>
      <c r="O297" s="645">
        <f>SUM(H297:$M297)</f>
        <v>0</v>
      </c>
      <c r="P297" s="134">
        <f t="shared" si="60"/>
        <v>0</v>
      </c>
      <c r="Q297" s="240" t="str">
        <f t="shared" si="64"/>
        <v>NO</v>
      </c>
      <c r="R297" s="568">
        <f t="shared" si="65"/>
      </c>
      <c r="S297" s="732" t="str">
        <f t="shared" si="61"/>
        <v> </v>
      </c>
    </row>
    <row r="298" spans="2:19" ht="16.5" hidden="1" thickBot="1">
      <c r="B298" s="945" t="s">
        <v>129</v>
      </c>
      <c r="C298" s="972">
        <v>6035</v>
      </c>
      <c r="D298" s="77" t="s">
        <v>314</v>
      </c>
      <c r="E298" s="453" t="s">
        <v>56</v>
      </c>
      <c r="F298" s="387" t="s">
        <v>5</v>
      </c>
      <c r="G298" s="590"/>
      <c r="H298" s="64"/>
      <c r="I298" s="1"/>
      <c r="J298" s="1"/>
      <c r="K298" s="1"/>
      <c r="L298" s="1"/>
      <c r="M298" s="14"/>
      <c r="N298" s="876"/>
      <c r="O298" s="839">
        <f>SUM(H298:$M298)</f>
        <v>0</v>
      </c>
      <c r="P298" s="176">
        <f t="shared" si="60"/>
        <v>0</v>
      </c>
      <c r="Q298" s="596" t="str">
        <f t="shared" si="64"/>
        <v>NO</v>
      </c>
      <c r="R298" s="201">
        <f t="shared" si="65"/>
      </c>
      <c r="S298" s="732" t="str">
        <f t="shared" si="61"/>
        <v> </v>
      </c>
    </row>
    <row r="299" spans="2:19" ht="16.5" hidden="1" thickBot="1">
      <c r="B299" s="945" t="s">
        <v>129</v>
      </c>
      <c r="C299" s="968">
        <v>322</v>
      </c>
      <c r="D299" s="1285" t="s">
        <v>69</v>
      </c>
      <c r="E299" s="107" t="s">
        <v>50</v>
      </c>
      <c r="F299" s="432" t="s">
        <v>6</v>
      </c>
      <c r="G299" s="601"/>
      <c r="H299" s="1286"/>
      <c r="I299" s="1287"/>
      <c r="J299" s="1287"/>
      <c r="K299" s="1287"/>
      <c r="L299" s="1287"/>
      <c r="M299" s="1288"/>
      <c r="N299" s="1289"/>
      <c r="O299" s="1137">
        <f>SUM(H299:$M299)</f>
        <v>0</v>
      </c>
      <c r="P299" s="1290">
        <f t="shared" si="60"/>
        <v>0</v>
      </c>
      <c r="Q299" s="1291" t="str">
        <f>IF(O299&gt;441,"Yes","NO")</f>
        <v>NO</v>
      </c>
      <c r="R299" s="1292">
        <f>IF(Q299="yes","G","")</f>
      </c>
      <c r="S299" s="1293" t="str">
        <f t="shared" si="61"/>
        <v> </v>
      </c>
    </row>
    <row r="300" spans="2:19" ht="15.75">
      <c r="B300" s="945" t="s">
        <v>129</v>
      </c>
      <c r="C300" s="973">
        <v>506</v>
      </c>
      <c r="D300" s="76" t="s">
        <v>293</v>
      </c>
      <c r="E300" s="446" t="s">
        <v>46</v>
      </c>
      <c r="F300" s="407" t="s">
        <v>7</v>
      </c>
      <c r="G300" s="1037"/>
      <c r="H300" s="68">
        <v>170</v>
      </c>
      <c r="I300" s="42">
        <v>110</v>
      </c>
      <c r="J300" s="42">
        <v>54</v>
      </c>
      <c r="K300" s="42">
        <v>56</v>
      </c>
      <c r="L300" s="42">
        <v>35</v>
      </c>
      <c r="M300" s="43"/>
      <c r="N300" s="877">
        <v>2</v>
      </c>
      <c r="O300" s="860">
        <f>SUM(H300:$M300)</f>
        <v>425</v>
      </c>
      <c r="P300" s="584">
        <f t="shared" si="60"/>
        <v>48</v>
      </c>
      <c r="Q300" s="1556" t="str">
        <f>IF(O300&gt;412,"Yes","NO")</f>
        <v>Yes</v>
      </c>
      <c r="R300" s="1557" t="str">
        <f>IF(Q300="yes","S","")</f>
        <v>S</v>
      </c>
      <c r="S300" s="868" t="str">
        <f t="shared" si="61"/>
        <v> </v>
      </c>
    </row>
    <row r="301" spans="2:19" ht="15.75">
      <c r="B301" s="945" t="s">
        <v>129</v>
      </c>
      <c r="C301" s="948">
        <v>1475</v>
      </c>
      <c r="D301" s="1175" t="s">
        <v>403</v>
      </c>
      <c r="E301" s="595" t="s">
        <v>50</v>
      </c>
      <c r="F301" s="408" t="s">
        <v>7</v>
      </c>
      <c r="G301" s="1174"/>
      <c r="H301" s="73">
        <v>100</v>
      </c>
      <c r="I301" s="2">
        <v>120</v>
      </c>
      <c r="J301" s="2">
        <v>153</v>
      </c>
      <c r="K301" s="2">
        <v>8</v>
      </c>
      <c r="L301" s="2">
        <v>14</v>
      </c>
      <c r="M301" s="18"/>
      <c r="N301" s="38">
        <v>6</v>
      </c>
      <c r="O301" s="104">
        <f>SUM(H301:$M301)</f>
        <v>395</v>
      </c>
      <c r="P301" s="1264">
        <f>(H301/10)+(I301/10)+(J301/9)+(K301/8)+(L301/7)+(M301/6)+N301</f>
        <v>48</v>
      </c>
      <c r="Q301" s="1265" t="str">
        <f>IF(O301&gt;412,"Yes","NO")</f>
        <v>NO</v>
      </c>
      <c r="R301" s="1266">
        <f>IF(Q301="yes","S","")</f>
      </c>
      <c r="S301" s="732" t="str">
        <f>IF(O301=0," ",IF(P301&lt;&gt;48,"ERROR!"," "))</f>
        <v> </v>
      </c>
    </row>
    <row r="302" spans="2:19" ht="16.5" thickBot="1">
      <c r="B302" s="945" t="s">
        <v>129</v>
      </c>
      <c r="C302" s="971">
        <v>90</v>
      </c>
      <c r="D302" s="1180" t="s">
        <v>351</v>
      </c>
      <c r="E302" s="444" t="s">
        <v>44</v>
      </c>
      <c r="F302" s="385" t="s">
        <v>7</v>
      </c>
      <c r="G302" s="1184"/>
      <c r="H302" s="57">
        <v>0</v>
      </c>
      <c r="I302" s="58">
        <v>20</v>
      </c>
      <c r="J302" s="58">
        <v>54</v>
      </c>
      <c r="K302" s="58">
        <v>96</v>
      </c>
      <c r="L302" s="58">
        <v>21</v>
      </c>
      <c r="M302" s="4"/>
      <c r="N302" s="875">
        <v>25</v>
      </c>
      <c r="O302" s="645">
        <f>SUM(H302:$M302)</f>
        <v>191</v>
      </c>
      <c r="P302" s="134">
        <f>(H302/10)+(I302/10)+(J302/9)+(K302/8)+(L302/7)+(M302/6)+N302</f>
        <v>48</v>
      </c>
      <c r="Q302" s="1267" t="str">
        <f>IF(O302&gt;412,"Yes","NO")</f>
        <v>NO</v>
      </c>
      <c r="R302" s="568">
        <f>IF(Q302="yes","S","")</f>
      </c>
      <c r="S302" s="732" t="str">
        <f>IF(O302=0," ",IF(P302&lt;&gt;48,"ERROR!"," "))</f>
        <v> </v>
      </c>
    </row>
    <row r="303" spans="2:19" ht="16.5" hidden="1" thickBot="1">
      <c r="B303" s="945" t="s">
        <v>129</v>
      </c>
      <c r="C303" s="975">
        <v>1233</v>
      </c>
      <c r="D303" s="1026" t="s">
        <v>234</v>
      </c>
      <c r="E303" s="445" t="s">
        <v>45</v>
      </c>
      <c r="F303" s="387" t="s">
        <v>7</v>
      </c>
      <c r="G303" s="590"/>
      <c r="H303" s="59"/>
      <c r="I303" s="60"/>
      <c r="J303" s="60"/>
      <c r="K303" s="60"/>
      <c r="L303" s="60"/>
      <c r="M303" s="44"/>
      <c r="N303" s="36"/>
      <c r="O303" s="859">
        <f>SUM(H303:$M303)</f>
        <v>0</v>
      </c>
      <c r="P303" s="176">
        <f t="shared" si="60"/>
        <v>0</v>
      </c>
      <c r="Q303" s="440" t="str">
        <f>IF(O303&gt;412,"Yes","NO")</f>
        <v>NO</v>
      </c>
      <c r="R303" s="140">
        <f>IF(Q303="yes","S","")</f>
      </c>
      <c r="S303" s="667" t="str">
        <f t="shared" si="61"/>
        <v> </v>
      </c>
    </row>
    <row r="304" spans="3:17" ht="24.75" customHeight="1" thickBot="1">
      <c r="C304" s="968">
        <f>COUNT(C282:C303)</f>
        <v>22</v>
      </c>
      <c r="D304" s="1430" t="s">
        <v>24</v>
      </c>
      <c r="E304" s="1437"/>
      <c r="F304" s="1430" t="s">
        <v>37</v>
      </c>
      <c r="G304" s="1431"/>
      <c r="H304" s="1432"/>
      <c r="I304" s="1432"/>
      <c r="J304" s="1432"/>
      <c r="K304" s="1432"/>
      <c r="L304" s="1432"/>
      <c r="M304" s="1432"/>
      <c r="N304" s="1432"/>
      <c r="O304" s="1432"/>
      <c r="P304" s="1431"/>
      <c r="Q304" s="1437"/>
    </row>
    <row r="305" spans="4:17" ht="15.75">
      <c r="D305" s="1022"/>
      <c r="E305" s="447"/>
      <c r="F305" s="408"/>
      <c r="G305" s="1034"/>
      <c r="H305" s="181"/>
      <c r="I305" s="181"/>
      <c r="J305" s="181"/>
      <c r="K305" s="181"/>
      <c r="L305" s="181"/>
      <c r="M305" s="52"/>
      <c r="N305" s="102"/>
      <c r="O305" s="102"/>
      <c r="P305" s="155"/>
      <c r="Q305" s="32"/>
    </row>
    <row r="306" spans="4:17" ht="16.5" thickBot="1">
      <c r="D306" s="1022"/>
      <c r="E306" s="447"/>
      <c r="F306" s="408"/>
      <c r="G306" s="1034"/>
      <c r="H306" s="181"/>
      <c r="I306" s="181"/>
      <c r="J306" s="181"/>
      <c r="K306" s="181"/>
      <c r="L306" s="181"/>
      <c r="M306" s="52"/>
      <c r="N306" s="102"/>
      <c r="O306" s="102"/>
      <c r="P306" s="155"/>
      <c r="Q306" s="32"/>
    </row>
    <row r="307" spans="4:15" ht="27" thickBot="1">
      <c r="D307" s="1304" t="s">
        <v>35</v>
      </c>
      <c r="E307" s="1305"/>
      <c r="F307" s="1305"/>
      <c r="G307" s="1305"/>
      <c r="H307" s="1405"/>
      <c r="I307" s="1405"/>
      <c r="J307" s="1405"/>
      <c r="K307" s="1405"/>
      <c r="L307" s="1405"/>
      <c r="M307" s="1405"/>
      <c r="N307" s="1361"/>
      <c r="O307" s="33"/>
    </row>
    <row r="308" spans="3:20" ht="35.25" customHeight="1" thickBot="1">
      <c r="C308" s="962" t="s">
        <v>1</v>
      </c>
      <c r="D308" s="1033" t="s">
        <v>0</v>
      </c>
      <c r="E308" s="467" t="s">
        <v>39</v>
      </c>
      <c r="F308" s="399" t="s">
        <v>57</v>
      </c>
      <c r="G308" s="191"/>
      <c r="H308" s="219" t="s">
        <v>19</v>
      </c>
      <c r="I308" s="1040">
        <v>10</v>
      </c>
      <c r="J308" s="1040">
        <v>9</v>
      </c>
      <c r="K308" s="1040">
        <v>8</v>
      </c>
      <c r="L308" s="220">
        <v>7</v>
      </c>
      <c r="M308" s="1040">
        <v>6</v>
      </c>
      <c r="N308" s="220">
        <v>5</v>
      </c>
      <c r="O308" s="149">
        <v>0</v>
      </c>
      <c r="P308" s="241" t="s">
        <v>3</v>
      </c>
      <c r="Q308" s="1035" t="s">
        <v>20</v>
      </c>
      <c r="R308" s="252" t="s">
        <v>22</v>
      </c>
      <c r="S308" s="47" t="s">
        <v>23</v>
      </c>
      <c r="T308" s="664" t="s">
        <v>302</v>
      </c>
    </row>
    <row r="309" spans="2:20" ht="15.75">
      <c r="B309" s="945" t="s">
        <v>132</v>
      </c>
      <c r="C309" s="970">
        <v>6008</v>
      </c>
      <c r="D309" s="1236" t="s">
        <v>248</v>
      </c>
      <c r="E309" s="443" t="s">
        <v>56</v>
      </c>
      <c r="F309" s="389" t="s">
        <v>8</v>
      </c>
      <c r="G309" s="192"/>
      <c r="H309" s="56">
        <v>170</v>
      </c>
      <c r="I309" s="56">
        <v>70</v>
      </c>
      <c r="J309" s="56">
        <v>45</v>
      </c>
      <c r="K309" s="56">
        <v>8</v>
      </c>
      <c r="L309" s="56"/>
      <c r="M309" s="56"/>
      <c r="N309" s="45"/>
      <c r="O309" s="35"/>
      <c r="P309" s="172">
        <f>SUM(H309:$N309)</f>
        <v>293</v>
      </c>
      <c r="Q309" s="92">
        <f aca="true" t="shared" si="66" ref="Q309:Q320">(H309/10)+(I309/10)+(J309/9)+(K309/8)+(L309/7)+(M309/6)+(N309/5)+(O309)</f>
        <v>30</v>
      </c>
      <c r="R309" s="1461"/>
      <c r="S309" s="1323"/>
      <c r="T309" s="732" t="str">
        <f>IF(P309=0," ",IF(Q309&lt;&gt;30,"ERROR!"," "))</f>
        <v> </v>
      </c>
    </row>
    <row r="310" spans="2:20" ht="16.5" thickBot="1">
      <c r="B310" s="945" t="s">
        <v>132</v>
      </c>
      <c r="C310" s="971">
        <v>1376</v>
      </c>
      <c r="D310" s="1237" t="s">
        <v>76</v>
      </c>
      <c r="E310" s="444" t="s">
        <v>51</v>
      </c>
      <c r="F310" s="397" t="s">
        <v>8</v>
      </c>
      <c r="G310" s="193"/>
      <c r="H310" s="58">
        <v>50</v>
      </c>
      <c r="I310" s="58">
        <v>100</v>
      </c>
      <c r="J310" s="58">
        <v>108</v>
      </c>
      <c r="K310" s="58">
        <v>24</v>
      </c>
      <c r="L310" s="58"/>
      <c r="M310" s="58"/>
      <c r="N310" s="4"/>
      <c r="O310" s="48"/>
      <c r="P310" s="841">
        <f>SUM(H310:$N310)</f>
        <v>282</v>
      </c>
      <c r="Q310" s="604">
        <f t="shared" si="66"/>
        <v>30</v>
      </c>
      <c r="R310" s="1462"/>
      <c r="S310" s="1325"/>
      <c r="T310" s="732" t="str">
        <f aca="true" t="shared" si="67" ref="T310:T328">IF(P310=0," ",IF(Q310&lt;&gt;30,"ERROR!"," "))</f>
        <v> </v>
      </c>
    </row>
    <row r="311" spans="2:20" ht="16.5" hidden="1" thickBot="1">
      <c r="B311" s="945" t="s">
        <v>132</v>
      </c>
      <c r="C311" s="972">
        <v>6016</v>
      </c>
      <c r="D311" s="77" t="s">
        <v>272</v>
      </c>
      <c r="E311" s="453" t="s">
        <v>327</v>
      </c>
      <c r="F311" s="396" t="s">
        <v>8</v>
      </c>
      <c r="G311" s="1044"/>
      <c r="H311" s="1"/>
      <c r="I311" s="1"/>
      <c r="J311" s="1"/>
      <c r="K311" s="1"/>
      <c r="L311" s="1"/>
      <c r="M311" s="1"/>
      <c r="N311" s="14"/>
      <c r="O311" s="876"/>
      <c r="P311" s="843">
        <f>SUM(H311:$N311)</f>
        <v>0</v>
      </c>
      <c r="Q311" s="94">
        <f>(H311/10)+(I311/10)+(J311/9)+(K311/8)+(L311/7)+(M311/6)+(N311/5)+(O311)</f>
        <v>0</v>
      </c>
      <c r="R311" s="1462"/>
      <c r="S311" s="1325"/>
      <c r="T311" s="732" t="str">
        <f t="shared" si="67"/>
        <v> </v>
      </c>
    </row>
    <row r="312" spans="2:20" ht="15.75">
      <c r="B312" s="945" t="s">
        <v>132</v>
      </c>
      <c r="C312" s="963">
        <v>6034</v>
      </c>
      <c r="D312" s="169" t="s">
        <v>278</v>
      </c>
      <c r="E312" s="448" t="s">
        <v>56</v>
      </c>
      <c r="F312" s="401" t="s">
        <v>4</v>
      </c>
      <c r="G312" s="54"/>
      <c r="H312" s="22">
        <v>80</v>
      </c>
      <c r="I312" s="56">
        <v>180</v>
      </c>
      <c r="J312" s="56">
        <v>36</v>
      </c>
      <c r="K312" s="56"/>
      <c r="L312" s="56"/>
      <c r="M312" s="56"/>
      <c r="N312" s="45"/>
      <c r="O312" s="874"/>
      <c r="P312" s="840">
        <f>SUM(H312:$N312)</f>
        <v>296</v>
      </c>
      <c r="Q312" s="92">
        <f t="shared" si="66"/>
        <v>30</v>
      </c>
      <c r="R312" s="22" t="str">
        <f>IF(P312&gt;296,"Yes","NO")</f>
        <v>NO</v>
      </c>
      <c r="S312" s="196">
        <f>IF(R312="yes","HM","")</f>
      </c>
      <c r="T312" s="867" t="str">
        <f t="shared" si="67"/>
        <v> </v>
      </c>
    </row>
    <row r="313" spans="2:20" ht="15.75">
      <c r="B313" s="945" t="s">
        <v>132</v>
      </c>
      <c r="C313" s="729">
        <v>1266</v>
      </c>
      <c r="D313" s="150" t="s">
        <v>366</v>
      </c>
      <c r="E313" s="449" t="s">
        <v>41</v>
      </c>
      <c r="F313" s="402" t="s">
        <v>4</v>
      </c>
      <c r="G313" s="126"/>
      <c r="H313" s="74">
        <v>120</v>
      </c>
      <c r="I313" s="58">
        <v>140</v>
      </c>
      <c r="J313" s="58">
        <v>27</v>
      </c>
      <c r="K313" s="58">
        <v>0</v>
      </c>
      <c r="L313" s="58">
        <v>7</v>
      </c>
      <c r="M313" s="58"/>
      <c r="N313" s="4"/>
      <c r="O313" s="875"/>
      <c r="P313" s="841">
        <f>SUM(H313:$N313)</f>
        <v>294</v>
      </c>
      <c r="Q313" s="604">
        <f>(H313/10)+(I313/10)+(J313/9)+(K313/8)+(L313/7)+(M313/6)+(N313/5)+(O313)</f>
        <v>30</v>
      </c>
      <c r="R313" s="74" t="str">
        <f>IF(P313&gt;296,"Yes","NO")</f>
        <v>NO</v>
      </c>
      <c r="S313" s="139">
        <f>IF(R313="yes","HM","")</f>
      </c>
      <c r="T313" s="732" t="str">
        <f>IF(P313=0," ",IF(Q313&lt;&gt;30,"ERROR!"," "))</f>
        <v> </v>
      </c>
    </row>
    <row r="314" spans="2:20" ht="16.5" thickBot="1">
      <c r="B314" s="945" t="s">
        <v>132</v>
      </c>
      <c r="C314" s="707">
        <v>506</v>
      </c>
      <c r="D314" s="166" t="s">
        <v>201</v>
      </c>
      <c r="E314" s="450" t="s">
        <v>46</v>
      </c>
      <c r="F314" s="403" t="s">
        <v>4</v>
      </c>
      <c r="G314" s="27"/>
      <c r="H314" s="24">
        <v>40</v>
      </c>
      <c r="I314" s="60">
        <v>60</v>
      </c>
      <c r="J314" s="60">
        <v>135</v>
      </c>
      <c r="K314" s="60">
        <v>32</v>
      </c>
      <c r="L314" s="60">
        <v>7</v>
      </c>
      <c r="M314" s="60"/>
      <c r="N314" s="44"/>
      <c r="O314" s="36"/>
      <c r="P314" s="119">
        <f>SUM(H314:$N314)</f>
        <v>274</v>
      </c>
      <c r="Q314" s="93">
        <f t="shared" si="66"/>
        <v>30</v>
      </c>
      <c r="R314" s="24" t="str">
        <f>IF(P314&gt;296,"Yes","NO")</f>
        <v>NO</v>
      </c>
      <c r="S314" s="140">
        <f>IF(R315="yes","HM","")</f>
      </c>
      <c r="T314" s="667" t="str">
        <f t="shared" si="67"/>
        <v> </v>
      </c>
    </row>
    <row r="315" spans="2:20" ht="15.75">
      <c r="B315" s="945" t="s">
        <v>132</v>
      </c>
      <c r="C315" s="964">
        <v>1620</v>
      </c>
      <c r="D315" s="167" t="s">
        <v>94</v>
      </c>
      <c r="E315" s="451" t="s">
        <v>42</v>
      </c>
      <c r="F315" s="404" t="s">
        <v>6</v>
      </c>
      <c r="G315" s="993"/>
      <c r="H315" s="5">
        <v>40</v>
      </c>
      <c r="I315" s="5">
        <v>160</v>
      </c>
      <c r="J315" s="5">
        <v>81</v>
      </c>
      <c r="K315" s="5">
        <v>8</v>
      </c>
      <c r="L315" s="5"/>
      <c r="M315" s="5"/>
      <c r="N315" s="103"/>
      <c r="O315" s="877"/>
      <c r="P315" s="842">
        <f>SUM(H315:$N315)</f>
        <v>289</v>
      </c>
      <c r="Q315" s="605">
        <f>(H315/10)+(I315/10)+(J315/9)+(K315/8)+(L315/7)+(M315/6)+(N315/5)+(O315)</f>
        <v>30</v>
      </c>
      <c r="R315" s="5" t="str">
        <f>IF(P315&gt;293,"Yes","NO")</f>
        <v>NO</v>
      </c>
      <c r="S315" s="216">
        <f>IF(R315="yes","M","")</f>
      </c>
      <c r="T315" s="868" t="str">
        <f t="shared" si="67"/>
        <v> </v>
      </c>
    </row>
    <row r="316" spans="2:20" ht="15.75">
      <c r="B316" s="945" t="s">
        <v>132</v>
      </c>
      <c r="C316" s="972">
        <v>1549</v>
      </c>
      <c r="D316" s="147" t="s">
        <v>95</v>
      </c>
      <c r="E316" s="454" t="s">
        <v>42</v>
      </c>
      <c r="F316" s="400" t="s">
        <v>5</v>
      </c>
      <c r="G316" s="126"/>
      <c r="H316" s="74">
        <v>70</v>
      </c>
      <c r="I316" s="58">
        <v>130</v>
      </c>
      <c r="J316" s="58">
        <v>72</v>
      </c>
      <c r="K316" s="58">
        <v>8</v>
      </c>
      <c r="L316" s="58">
        <v>7</v>
      </c>
      <c r="M316" s="58"/>
      <c r="N316" s="181"/>
      <c r="O316" s="877"/>
      <c r="P316" s="841">
        <f>SUM(H316:$N316)</f>
        <v>287</v>
      </c>
      <c r="Q316" s="604">
        <f>(H316/10)+(I316/10)+(J316/9)+(K316/8)+(L316/7)+(M316/6)+(N316/5)+(O316)</f>
        <v>30</v>
      </c>
      <c r="R316" s="74" t="str">
        <f>IF(P316&gt;293,"Yes","NO")</f>
        <v>NO</v>
      </c>
      <c r="S316" s="139">
        <f>IF(R316="yes","M","")</f>
      </c>
      <c r="T316" s="732" t="str">
        <f>IF(P316=0," ",IF(Q316&lt;&gt;30,"ERROR!"," "))</f>
        <v> </v>
      </c>
    </row>
    <row r="317" spans="2:20" ht="15.75">
      <c r="B317" s="945" t="s">
        <v>132</v>
      </c>
      <c r="C317" s="729">
        <v>3624</v>
      </c>
      <c r="D317" s="147" t="s">
        <v>103</v>
      </c>
      <c r="E317" s="454" t="s">
        <v>44</v>
      </c>
      <c r="F317" s="400" t="s">
        <v>5</v>
      </c>
      <c r="G317" s="1171"/>
      <c r="H317" s="23">
        <v>40</v>
      </c>
      <c r="I317" s="23">
        <v>170</v>
      </c>
      <c r="J317" s="23">
        <v>54</v>
      </c>
      <c r="K317" s="23">
        <v>16</v>
      </c>
      <c r="L317" s="23">
        <v>7</v>
      </c>
      <c r="M317" s="23"/>
      <c r="N317" s="88"/>
      <c r="O317" s="875"/>
      <c r="P317" s="841">
        <f>SUM(H317:$N317)</f>
        <v>287</v>
      </c>
      <c r="Q317" s="604">
        <f>(H317/10)+(I317/10)+(J317/9)+(K317/8)+(L317/7)+(M317/6)+(N317/5)+(O317)</f>
        <v>30</v>
      </c>
      <c r="R317" s="74" t="str">
        <f>IF(P317&gt;293,"Yes","NO")</f>
        <v>NO</v>
      </c>
      <c r="S317" s="139">
        <f>IF(R317="yes","M","")</f>
      </c>
      <c r="T317" s="732" t="str">
        <f t="shared" si="67"/>
        <v> </v>
      </c>
    </row>
    <row r="318" spans="2:20" ht="16.5" thickBot="1">
      <c r="B318" s="945" t="s">
        <v>132</v>
      </c>
      <c r="C318" s="707">
        <v>1798</v>
      </c>
      <c r="D318" s="166" t="s">
        <v>101</v>
      </c>
      <c r="E318" s="838" t="s">
        <v>43</v>
      </c>
      <c r="F318" s="402" t="s">
        <v>5</v>
      </c>
      <c r="G318" s="193"/>
      <c r="H318" s="74">
        <v>50</v>
      </c>
      <c r="I318" s="74">
        <v>130</v>
      </c>
      <c r="J318" s="74">
        <v>72</v>
      </c>
      <c r="K318" s="74">
        <v>32</v>
      </c>
      <c r="L318" s="74"/>
      <c r="M318" s="74"/>
      <c r="N318" s="89"/>
      <c r="O318" s="36"/>
      <c r="P318" s="841">
        <f>SUM(H318:$N318)</f>
        <v>284</v>
      </c>
      <c r="Q318" s="604">
        <f>(H318/10)+(I318/10)+(J318/9)+(K318/8)+(L318/7)+(M318/6)+(N318/5)+(O318)</f>
        <v>30</v>
      </c>
      <c r="R318" s="74" t="str">
        <f>IF(P318&gt;293,"Yes","NO")</f>
        <v>NO</v>
      </c>
      <c r="S318" s="139">
        <f>IF(R318="yes","M","")</f>
      </c>
      <c r="T318" s="732" t="str">
        <f t="shared" si="67"/>
        <v> </v>
      </c>
    </row>
    <row r="319" spans="2:20" ht="15.75">
      <c r="B319" s="945" t="s">
        <v>132</v>
      </c>
      <c r="C319" s="973">
        <v>1539</v>
      </c>
      <c r="D319" s="167" t="s">
        <v>65</v>
      </c>
      <c r="E319" s="451" t="s">
        <v>43</v>
      </c>
      <c r="F319" s="401" t="s">
        <v>5</v>
      </c>
      <c r="G319" s="54"/>
      <c r="H319" s="22">
        <v>20</v>
      </c>
      <c r="I319" s="56">
        <v>110</v>
      </c>
      <c r="J319" s="56">
        <v>126</v>
      </c>
      <c r="K319" s="56">
        <v>16</v>
      </c>
      <c r="L319" s="56">
        <v>7</v>
      </c>
      <c r="M319" s="56"/>
      <c r="N319" s="45"/>
      <c r="O319" s="877"/>
      <c r="P319" s="840">
        <f>SUM(H319:$N319)</f>
        <v>279</v>
      </c>
      <c r="Q319" s="92">
        <f t="shared" si="66"/>
        <v>30</v>
      </c>
      <c r="R319" s="116" t="str">
        <f>IF(P319&gt;289,"Yes","NO")</f>
        <v>NO</v>
      </c>
      <c r="S319" s="196">
        <f>IF(R319="yes","G","")</f>
      </c>
      <c r="T319" s="732" t="str">
        <f t="shared" si="67"/>
        <v> </v>
      </c>
    </row>
    <row r="320" spans="2:20" ht="15.75">
      <c r="B320" s="945" t="s">
        <v>132</v>
      </c>
      <c r="C320" s="729">
        <v>1770</v>
      </c>
      <c r="D320" s="150" t="s">
        <v>393</v>
      </c>
      <c r="E320" s="449" t="s">
        <v>43</v>
      </c>
      <c r="F320" s="402" t="s">
        <v>6</v>
      </c>
      <c r="G320" s="126"/>
      <c r="H320" s="74">
        <v>20</v>
      </c>
      <c r="I320" s="58">
        <v>110</v>
      </c>
      <c r="J320" s="58">
        <v>108</v>
      </c>
      <c r="K320" s="58">
        <v>32</v>
      </c>
      <c r="L320" s="58">
        <v>7</v>
      </c>
      <c r="M320" s="58"/>
      <c r="N320" s="4"/>
      <c r="O320" s="875"/>
      <c r="P320" s="841">
        <f>SUM(H320:$N320)</f>
        <v>277</v>
      </c>
      <c r="Q320" s="604">
        <f t="shared" si="66"/>
        <v>30</v>
      </c>
      <c r="R320" s="179" t="str">
        <f>IF(P320&gt;289,"Yes","NO")</f>
        <v>NO</v>
      </c>
      <c r="S320" s="139">
        <f>IF(R320="yes","G","")</f>
      </c>
      <c r="T320" s="732" t="str">
        <f t="shared" si="67"/>
        <v> </v>
      </c>
    </row>
    <row r="321" spans="2:20" ht="15.75">
      <c r="B321" s="945" t="s">
        <v>132</v>
      </c>
      <c r="C321" s="729">
        <v>1281</v>
      </c>
      <c r="D321" s="150" t="s">
        <v>88</v>
      </c>
      <c r="E321" s="449" t="s">
        <v>43</v>
      </c>
      <c r="F321" s="402" t="s">
        <v>6</v>
      </c>
      <c r="G321" s="126"/>
      <c r="H321" s="74">
        <v>30</v>
      </c>
      <c r="I321" s="58">
        <v>70</v>
      </c>
      <c r="J321" s="58">
        <v>126</v>
      </c>
      <c r="K321" s="58">
        <v>16</v>
      </c>
      <c r="L321" s="58">
        <v>21</v>
      </c>
      <c r="M321" s="58"/>
      <c r="N321" s="4"/>
      <c r="O321" s="875">
        <v>1</v>
      </c>
      <c r="P321" s="841">
        <f>SUM(H321:$N321)</f>
        <v>263</v>
      </c>
      <c r="Q321" s="604">
        <f>(H321/10)+(I321/10)+(J321/9)+(K321/8)+(L321/7)+(M321/6)+(N321/5)+(O321)</f>
        <v>30</v>
      </c>
      <c r="R321" s="179" t="str">
        <f>IF(P321&gt;289,"Yes","NO")</f>
        <v>NO</v>
      </c>
      <c r="S321" s="139">
        <f>IF(R321="yes","G","")</f>
      </c>
      <c r="T321" s="732" t="str">
        <f>IF(P321=0," ",IF(Q321&lt;&gt;30,"ERROR!"," "))</f>
        <v> </v>
      </c>
    </row>
    <row r="322" spans="2:20" ht="16.5" thickBot="1">
      <c r="B322" s="945" t="s">
        <v>132</v>
      </c>
      <c r="C322" s="975">
        <v>1314</v>
      </c>
      <c r="D322" s="166" t="s">
        <v>279</v>
      </c>
      <c r="E322" s="450" t="s">
        <v>46</v>
      </c>
      <c r="F322" s="403" t="s">
        <v>6</v>
      </c>
      <c r="G322" s="27"/>
      <c r="H322" s="24">
        <v>40</v>
      </c>
      <c r="I322" s="24">
        <v>70</v>
      </c>
      <c r="J322" s="24">
        <v>72</v>
      </c>
      <c r="K322" s="24">
        <v>64</v>
      </c>
      <c r="L322" s="24">
        <v>7</v>
      </c>
      <c r="M322" s="24">
        <v>6</v>
      </c>
      <c r="N322" s="79"/>
      <c r="O322" s="876">
        <v>1</v>
      </c>
      <c r="P322" s="119">
        <f>SUM(H322:$N322)</f>
        <v>259</v>
      </c>
      <c r="Q322" s="93">
        <f aca="true" t="shared" si="68" ref="Q322:Q328">(H322/10)+(I322/10)+(J322/9)+(K322/8)+(L322/7)+(M322/6)+(N322/5)+(O322)</f>
        <v>30</v>
      </c>
      <c r="R322" s="117" t="str">
        <f>IF(P322&gt;289,"Yes","NO")</f>
        <v>NO</v>
      </c>
      <c r="S322" s="140">
        <f>IF(R322="yes","G","")</f>
      </c>
      <c r="T322" s="732" t="str">
        <f t="shared" si="67"/>
        <v> </v>
      </c>
    </row>
    <row r="323" spans="2:20" ht="18.75">
      <c r="B323" s="945" t="s">
        <v>132</v>
      </c>
      <c r="C323" s="973">
        <v>1233</v>
      </c>
      <c r="D323" s="167" t="s">
        <v>234</v>
      </c>
      <c r="E323" s="872" t="s">
        <v>45</v>
      </c>
      <c r="F323" s="404" t="s">
        <v>7</v>
      </c>
      <c r="G323" s="87"/>
      <c r="H323" s="5">
        <v>50</v>
      </c>
      <c r="I323" s="5">
        <v>110</v>
      </c>
      <c r="J323" s="5">
        <v>90</v>
      </c>
      <c r="K323" s="5">
        <v>24</v>
      </c>
      <c r="L323" s="5">
        <v>7</v>
      </c>
      <c r="M323" s="5"/>
      <c r="N323" s="103"/>
      <c r="O323" s="35"/>
      <c r="P323" s="842">
        <f>SUM(H323:$N323)</f>
        <v>281</v>
      </c>
      <c r="Q323" s="605">
        <f t="shared" si="68"/>
        <v>30</v>
      </c>
      <c r="R323" s="1575" t="str">
        <f aca="true" t="shared" si="69" ref="R323:R328">IF(P323&gt;280,"Yes","NO")</f>
        <v>Yes</v>
      </c>
      <c r="S323" s="216" t="str">
        <f>IF(R323="yes","S","")</f>
        <v>S</v>
      </c>
      <c r="T323" s="732" t="str">
        <f t="shared" si="67"/>
        <v> </v>
      </c>
    </row>
    <row r="324" spans="2:20" ht="15.75">
      <c r="B324" s="945" t="s">
        <v>132</v>
      </c>
      <c r="C324" s="973">
        <v>6044</v>
      </c>
      <c r="D324" s="167" t="s">
        <v>316</v>
      </c>
      <c r="E324" s="451" t="s">
        <v>56</v>
      </c>
      <c r="F324" s="404" t="s">
        <v>7</v>
      </c>
      <c r="G324" s="87"/>
      <c r="H324" s="5">
        <v>20</v>
      </c>
      <c r="I324" s="5">
        <v>70</v>
      </c>
      <c r="J324" s="5">
        <v>153</v>
      </c>
      <c r="K324" s="5">
        <v>32</v>
      </c>
      <c r="L324" s="5"/>
      <c r="M324" s="5"/>
      <c r="N324" s="103"/>
      <c r="O324" s="875"/>
      <c r="P324" s="842">
        <f>SUM(H324:$N324)</f>
        <v>275</v>
      </c>
      <c r="Q324" s="605">
        <f>(H324/10)+(I324/10)+(J324/9)+(K324/8)+(L324/7)+(M324/6)+(N324/5)+(O324)</f>
        <v>30</v>
      </c>
      <c r="R324" s="227" t="str">
        <f t="shared" si="69"/>
        <v>NO</v>
      </c>
      <c r="S324" s="216">
        <f>IF(R324="yes","S","")</f>
      </c>
      <c r="T324" s="732" t="str">
        <f>IF(P324=0," ",IF(Q324&lt;&gt;30,"ERROR!"," "))</f>
        <v> </v>
      </c>
    </row>
    <row r="325" spans="2:20" ht="15.75">
      <c r="B325" s="945"/>
      <c r="C325" s="973">
        <v>2141</v>
      </c>
      <c r="D325" s="167" t="s">
        <v>409</v>
      </c>
      <c r="E325" s="451" t="s">
        <v>46</v>
      </c>
      <c r="F325" s="404" t="s">
        <v>7</v>
      </c>
      <c r="G325" s="87"/>
      <c r="H325" s="5">
        <v>10</v>
      </c>
      <c r="I325" s="5">
        <v>70</v>
      </c>
      <c r="J325" s="5">
        <v>126</v>
      </c>
      <c r="K325" s="5">
        <v>56</v>
      </c>
      <c r="L325" s="5">
        <v>7</v>
      </c>
      <c r="M325" s="5"/>
      <c r="N325" s="103"/>
      <c r="O325" s="875"/>
      <c r="P325" s="842">
        <f>SUM(H325:$N325)</f>
        <v>269</v>
      </c>
      <c r="Q325" s="605">
        <f>(H325/10)+(I325/10)+(J325/9)+(K325/8)+(L325/7)+(M325/6)+(N325/5)+(O325)</f>
        <v>30</v>
      </c>
      <c r="R325" s="227" t="str">
        <f>IF(P325&gt;280,"Yes","NO")</f>
        <v>NO</v>
      </c>
      <c r="S325" s="216">
        <f>IF(R325="yes","S","")</f>
      </c>
      <c r="T325" s="732" t="str">
        <f>IF(P325=0," ",IF(Q325&lt;&gt;30,"ERROR!"," "))</f>
        <v> </v>
      </c>
    </row>
    <row r="326" spans="2:20" ht="15.75">
      <c r="B326" s="945" t="s">
        <v>132</v>
      </c>
      <c r="C326" s="971">
        <v>1473</v>
      </c>
      <c r="D326" s="150" t="s">
        <v>424</v>
      </c>
      <c r="E326" s="449" t="s">
        <v>44</v>
      </c>
      <c r="F326" s="402" t="s">
        <v>7</v>
      </c>
      <c r="G326" s="126"/>
      <c r="H326" s="74">
        <v>10</v>
      </c>
      <c r="I326" s="74">
        <v>30</v>
      </c>
      <c r="J326" s="74">
        <v>135</v>
      </c>
      <c r="K326" s="74">
        <v>64</v>
      </c>
      <c r="L326" s="74">
        <v>14</v>
      </c>
      <c r="M326" s="74">
        <v>6</v>
      </c>
      <c r="N326" s="89"/>
      <c r="O326" s="875"/>
      <c r="P326" s="841">
        <f>SUM(H326:$N326)</f>
        <v>259</v>
      </c>
      <c r="Q326" s="604">
        <f t="shared" si="68"/>
        <v>30</v>
      </c>
      <c r="R326" s="227" t="str">
        <f>IF(P326&gt;280,"Yes","NO")</f>
        <v>NO</v>
      </c>
      <c r="S326" s="1094">
        <f>IF(R326="yes","S","")</f>
      </c>
      <c r="T326" s="732" t="str">
        <f t="shared" si="67"/>
        <v> </v>
      </c>
    </row>
    <row r="327" spans="2:20" ht="15.75">
      <c r="B327" s="945" t="s">
        <v>132</v>
      </c>
      <c r="C327" s="971">
        <v>1618</v>
      </c>
      <c r="D327" s="150" t="s">
        <v>80</v>
      </c>
      <c r="E327" s="449" t="s">
        <v>45</v>
      </c>
      <c r="F327" s="402" t="s">
        <v>7</v>
      </c>
      <c r="G327" s="126"/>
      <c r="H327" s="74">
        <v>0</v>
      </c>
      <c r="I327" s="74">
        <v>40</v>
      </c>
      <c r="J327" s="74">
        <v>117</v>
      </c>
      <c r="K327" s="74">
        <v>56</v>
      </c>
      <c r="L327" s="74">
        <v>21</v>
      </c>
      <c r="M327" s="74">
        <v>12</v>
      </c>
      <c r="N327" s="89">
        <v>5</v>
      </c>
      <c r="O327" s="875"/>
      <c r="P327" s="841">
        <f>SUM(H327:$N327)</f>
        <v>251</v>
      </c>
      <c r="Q327" s="604">
        <f t="shared" si="68"/>
        <v>30</v>
      </c>
      <c r="R327" s="178" t="str">
        <f t="shared" si="69"/>
        <v>NO</v>
      </c>
      <c r="S327" s="139"/>
      <c r="T327" s="732" t="str">
        <f t="shared" si="67"/>
        <v> </v>
      </c>
    </row>
    <row r="328" spans="2:20" ht="16.5" thickBot="1">
      <c r="B328" s="945" t="s">
        <v>132</v>
      </c>
      <c r="C328" s="971">
        <v>1435</v>
      </c>
      <c r="D328" s="150" t="s">
        <v>84</v>
      </c>
      <c r="E328" s="449" t="s">
        <v>51</v>
      </c>
      <c r="F328" s="402" t="s">
        <v>7</v>
      </c>
      <c r="G328" s="126"/>
      <c r="H328" s="74">
        <v>0</v>
      </c>
      <c r="I328" s="74">
        <v>30</v>
      </c>
      <c r="J328" s="74">
        <v>99</v>
      </c>
      <c r="K328" s="74">
        <v>72</v>
      </c>
      <c r="L328" s="74">
        <v>42</v>
      </c>
      <c r="M328" s="74">
        <v>6</v>
      </c>
      <c r="N328" s="89"/>
      <c r="O328" s="36"/>
      <c r="P328" s="119">
        <f>SUM(H328:$N328)</f>
        <v>249</v>
      </c>
      <c r="Q328" s="93">
        <f t="shared" si="68"/>
        <v>30</v>
      </c>
      <c r="R328" s="207" t="str">
        <f t="shared" si="69"/>
        <v>NO</v>
      </c>
      <c r="S328" s="140"/>
      <c r="T328" s="667" t="str">
        <f t="shared" si="67"/>
        <v> </v>
      </c>
    </row>
    <row r="329" spans="3:17" ht="32.25" customHeight="1" thickBot="1">
      <c r="C329" s="968">
        <f>COUNT(C309:C328)</f>
        <v>20</v>
      </c>
      <c r="D329" s="1430" t="s">
        <v>24</v>
      </c>
      <c r="E329" s="1437"/>
      <c r="F329" s="1430" t="s">
        <v>38</v>
      </c>
      <c r="G329" s="1431"/>
      <c r="H329" s="1431"/>
      <c r="I329" s="1431"/>
      <c r="J329" s="1431"/>
      <c r="K329" s="1431"/>
      <c r="L329" s="1431"/>
      <c r="M329" s="1431"/>
      <c r="N329" s="1431"/>
      <c r="O329" s="1432"/>
      <c r="P329" s="1432"/>
      <c r="Q329" s="1433"/>
    </row>
    <row r="330" ht="15.75"/>
    <row r="331" spans="4:17" ht="16.5" thickBot="1">
      <c r="D331" s="1022"/>
      <c r="E331" s="447"/>
      <c r="F331" s="408"/>
      <c r="G331" s="1034"/>
      <c r="H331" s="181"/>
      <c r="I331" s="181"/>
      <c r="J331" s="181"/>
      <c r="K331" s="181"/>
      <c r="L331" s="181"/>
      <c r="M331" s="52"/>
      <c r="N331" s="102"/>
      <c r="O331" s="102"/>
      <c r="P331" s="155"/>
      <c r="Q331" s="32"/>
    </row>
    <row r="332" spans="2:18" ht="24.75" customHeight="1" thickBot="1">
      <c r="B332" s="1316" t="str">
        <f>B2</f>
        <v>SOUTH AFRICAN PPC  CHAMPIONSHIPS - SANDF EEUFEES RANGE - 22nd TO 24th MARCH, 2019.</v>
      </c>
      <c r="C332" s="1317"/>
      <c r="D332" s="1317"/>
      <c r="E332" s="1317"/>
      <c r="F332" s="1317"/>
      <c r="G332" s="1317"/>
      <c r="H332" s="1317"/>
      <c r="I332" s="1317"/>
      <c r="J332" s="1317"/>
      <c r="K332" s="1317"/>
      <c r="L332" s="1317"/>
      <c r="M332" s="1317"/>
      <c r="N332" s="1317"/>
      <c r="O332" s="1317"/>
      <c r="P332" s="1317"/>
      <c r="Q332" s="1317"/>
      <c r="R332" s="1318"/>
    </row>
    <row r="333" spans="4:17" ht="16.5" thickBot="1">
      <c r="D333" s="433"/>
      <c r="G333" s="433"/>
      <c r="H333" s="100"/>
      <c r="I333" s="100"/>
      <c r="J333" s="100"/>
      <c r="K333" s="100"/>
      <c r="L333" s="100"/>
      <c r="M333" s="100"/>
      <c r="N333" s="100"/>
      <c r="O333" s="100"/>
      <c r="P333" s="433"/>
      <c r="Q333" s="32"/>
    </row>
    <row r="334" spans="3:17" ht="24.75" customHeight="1" thickBot="1">
      <c r="C334" s="1445" t="str">
        <f>C4</f>
        <v>PPC EVENT RESULTS - MARCH, 2019</v>
      </c>
      <c r="D334" s="1446"/>
      <c r="E334" s="1446"/>
      <c r="F334" s="1446"/>
      <c r="G334" s="1446"/>
      <c r="H334" s="1446"/>
      <c r="I334" s="1446"/>
      <c r="J334" s="1446"/>
      <c r="K334" s="1446"/>
      <c r="L334" s="1446"/>
      <c r="M334" s="1446"/>
      <c r="N334" s="1446"/>
      <c r="O334" s="1446"/>
      <c r="P334" s="1446"/>
      <c r="Q334" s="1447"/>
    </row>
    <row r="335" spans="16:17" ht="16.5" thickBot="1">
      <c r="P335" s="155"/>
      <c r="Q335" s="32"/>
    </row>
    <row r="336" spans="4:17" ht="27" customHeight="1" thickBot="1">
      <c r="D336" s="1436" t="s">
        <v>320</v>
      </c>
      <c r="E336" s="1405"/>
      <c r="F336" s="1405"/>
      <c r="G336" s="1405"/>
      <c r="H336" s="1405"/>
      <c r="I336" s="1405"/>
      <c r="J336" s="1405"/>
      <c r="K336" s="1405"/>
      <c r="L336" s="1405"/>
      <c r="M336" s="1405"/>
      <c r="N336" s="1361"/>
      <c r="O336" s="33"/>
      <c r="P336" s="155"/>
      <c r="Q336" s="32"/>
    </row>
    <row r="337" spans="3:18" ht="35.25" customHeight="1" thickBot="1">
      <c r="C337" s="1217" t="s">
        <v>1</v>
      </c>
      <c r="D337" s="631" t="s">
        <v>0</v>
      </c>
      <c r="E337" s="1218" t="s">
        <v>39</v>
      </c>
      <c r="F337" s="432" t="s">
        <v>57</v>
      </c>
      <c r="G337" s="171"/>
      <c r="H337" s="51" t="s">
        <v>19</v>
      </c>
      <c r="I337" s="145">
        <v>10</v>
      </c>
      <c r="J337" s="145">
        <v>9</v>
      </c>
      <c r="K337" s="145">
        <v>8</v>
      </c>
      <c r="L337" s="61">
        <v>7</v>
      </c>
      <c r="M337" s="40">
        <v>0</v>
      </c>
      <c r="N337" s="1129" t="s">
        <v>3</v>
      </c>
      <c r="O337" s="28" t="s">
        <v>20</v>
      </c>
      <c r="P337" s="160" t="s">
        <v>22</v>
      </c>
      <c r="Q337" s="47" t="s">
        <v>23</v>
      </c>
      <c r="R337" s="664" t="s">
        <v>302</v>
      </c>
    </row>
    <row r="338" spans="2:18" ht="15.75">
      <c r="B338" s="945" t="s">
        <v>130</v>
      </c>
      <c r="C338" s="973">
        <v>6016</v>
      </c>
      <c r="D338" s="131" t="s">
        <v>272</v>
      </c>
      <c r="E338" s="451" t="s">
        <v>56</v>
      </c>
      <c r="F338" s="404" t="s">
        <v>8</v>
      </c>
      <c r="G338" s="87"/>
      <c r="H338" s="5">
        <v>260</v>
      </c>
      <c r="I338" s="5">
        <v>260</v>
      </c>
      <c r="J338" s="5">
        <v>72</v>
      </c>
      <c r="K338" s="5"/>
      <c r="L338" s="103"/>
      <c r="M338" s="877"/>
      <c r="N338" s="96">
        <f>SUM(H338:$L338)</f>
        <v>592</v>
      </c>
      <c r="O338" s="605">
        <f aca="true" t="shared" si="70" ref="O338:O367">(H338/10)+(I338/10)+(J338/9)+(K338/8)+(L338/7)+(M338)</f>
        <v>60</v>
      </c>
      <c r="P338" s="1347"/>
      <c r="Q338" s="1348"/>
      <c r="R338" s="732" t="str">
        <f aca="true" t="shared" si="71" ref="R338:R357">IF(N338=0," ",IF(O338&lt;&gt;60,"ERROR!"," "))</f>
        <v> </v>
      </c>
    </row>
    <row r="339" spans="2:18" ht="16.5" thickBot="1">
      <c r="B339" s="945" t="s">
        <v>130</v>
      </c>
      <c r="C339" s="972">
        <v>6008</v>
      </c>
      <c r="D339" s="132" t="s">
        <v>248</v>
      </c>
      <c r="E339" s="454" t="s">
        <v>56</v>
      </c>
      <c r="F339" s="400" t="s">
        <v>8</v>
      </c>
      <c r="G339" s="84"/>
      <c r="H339" s="23">
        <v>170</v>
      </c>
      <c r="I339" s="23">
        <v>150</v>
      </c>
      <c r="J339" s="23">
        <v>207</v>
      </c>
      <c r="K339" s="23">
        <v>40</v>
      </c>
      <c r="L339" s="88"/>
      <c r="M339" s="876"/>
      <c r="N339" s="152">
        <f>SUM(H339:$L339)</f>
        <v>567</v>
      </c>
      <c r="O339" s="176">
        <f t="shared" si="70"/>
        <v>60</v>
      </c>
      <c r="P339" s="1470"/>
      <c r="Q339" s="1471"/>
      <c r="R339" s="732" t="str">
        <f t="shared" si="71"/>
        <v> </v>
      </c>
    </row>
    <row r="340" spans="2:18" ht="15.75">
      <c r="B340" s="945" t="s">
        <v>130</v>
      </c>
      <c r="C340" s="970">
        <v>6027</v>
      </c>
      <c r="D340" s="1162" t="s">
        <v>78</v>
      </c>
      <c r="E340" s="448" t="s">
        <v>43</v>
      </c>
      <c r="F340" s="401" t="s">
        <v>4</v>
      </c>
      <c r="G340" s="54"/>
      <c r="H340" s="22">
        <v>310</v>
      </c>
      <c r="I340" s="56">
        <v>170</v>
      </c>
      <c r="J340" s="56">
        <v>108</v>
      </c>
      <c r="K340" s="56"/>
      <c r="L340" s="45"/>
      <c r="M340" s="874"/>
      <c r="N340" s="113">
        <f>SUM(H340:$L340)</f>
        <v>588</v>
      </c>
      <c r="O340" s="245">
        <f t="shared" si="70"/>
        <v>60</v>
      </c>
      <c r="P340" s="243" t="str">
        <f aca="true" t="shared" si="72" ref="P340:P345">IF(N340&gt;589,"Yes","NO")</f>
        <v>NO</v>
      </c>
      <c r="Q340" s="196">
        <f aca="true" t="shared" si="73" ref="Q340:Q345">IF(P340="yes","HM","")</f>
      </c>
      <c r="R340" s="732" t="str">
        <f t="shared" si="71"/>
        <v> </v>
      </c>
    </row>
    <row r="341" spans="2:19" ht="15.75">
      <c r="B341" s="945" t="s">
        <v>130</v>
      </c>
      <c r="C341" s="971">
        <v>1467</v>
      </c>
      <c r="D341" s="1164" t="s">
        <v>345</v>
      </c>
      <c r="E341" s="449" t="s">
        <v>50</v>
      </c>
      <c r="F341" s="402" t="s">
        <v>4</v>
      </c>
      <c r="G341" s="126"/>
      <c r="H341" s="74">
        <v>250</v>
      </c>
      <c r="I341" s="58">
        <v>210</v>
      </c>
      <c r="J341" s="58">
        <v>108</v>
      </c>
      <c r="K341" s="58">
        <v>16</v>
      </c>
      <c r="L341" s="4"/>
      <c r="M341" s="875"/>
      <c r="N341" s="114">
        <f>SUM(H341:$L341)</f>
        <v>584</v>
      </c>
      <c r="O341" s="134">
        <f t="shared" si="70"/>
        <v>60</v>
      </c>
      <c r="P341" s="138" t="str">
        <f t="shared" si="72"/>
        <v>NO</v>
      </c>
      <c r="Q341" s="139">
        <f t="shared" si="73"/>
      </c>
      <c r="R341" s="732" t="str">
        <f t="shared" si="71"/>
        <v> </v>
      </c>
      <c r="S341" s="1143"/>
    </row>
    <row r="342" spans="2:19" ht="15.75">
      <c r="B342" s="945" t="s">
        <v>130</v>
      </c>
      <c r="C342" s="971">
        <v>1786</v>
      </c>
      <c r="D342" s="1029" t="s">
        <v>73</v>
      </c>
      <c r="E342" s="449" t="s">
        <v>51</v>
      </c>
      <c r="F342" s="402" t="s">
        <v>4</v>
      </c>
      <c r="G342" s="126"/>
      <c r="H342" s="74">
        <v>180</v>
      </c>
      <c r="I342" s="58">
        <v>250</v>
      </c>
      <c r="J342" s="58">
        <v>144</v>
      </c>
      <c r="K342" s="58">
        <v>8</v>
      </c>
      <c r="L342" s="4"/>
      <c r="M342" s="875"/>
      <c r="N342" s="114">
        <f>SUM(H342:$L342)</f>
        <v>582</v>
      </c>
      <c r="O342" s="134">
        <f t="shared" si="70"/>
        <v>60</v>
      </c>
      <c r="P342" s="138" t="str">
        <f t="shared" si="72"/>
        <v>NO</v>
      </c>
      <c r="Q342" s="139">
        <f t="shared" si="73"/>
      </c>
      <c r="R342" s="732" t="str">
        <f t="shared" si="71"/>
        <v> </v>
      </c>
      <c r="S342" s="1143"/>
    </row>
    <row r="343" spans="2:19" ht="15.75">
      <c r="B343" s="945" t="s">
        <v>130</v>
      </c>
      <c r="C343" s="971">
        <v>6034</v>
      </c>
      <c r="D343" s="1164" t="s">
        <v>278</v>
      </c>
      <c r="E343" s="449" t="s">
        <v>56</v>
      </c>
      <c r="F343" s="402" t="s">
        <v>4</v>
      </c>
      <c r="G343" s="126"/>
      <c r="H343" s="74">
        <v>180</v>
      </c>
      <c r="I343" s="58">
        <v>180</v>
      </c>
      <c r="J343" s="58">
        <v>198</v>
      </c>
      <c r="K343" s="58">
        <v>16</v>
      </c>
      <c r="L343" s="4"/>
      <c r="M343" s="875"/>
      <c r="N343" s="114">
        <f>SUM(H343:$L343)</f>
        <v>574</v>
      </c>
      <c r="O343" s="134">
        <f t="shared" si="70"/>
        <v>60</v>
      </c>
      <c r="P343" s="138" t="str">
        <f t="shared" si="72"/>
        <v>NO</v>
      </c>
      <c r="Q343" s="139">
        <f t="shared" si="73"/>
      </c>
      <c r="R343" s="732" t="str">
        <f t="shared" si="71"/>
        <v> </v>
      </c>
      <c r="S343" s="1143"/>
    </row>
    <row r="344" spans="2:19" ht="15.75">
      <c r="B344" s="945" t="s">
        <v>130</v>
      </c>
      <c r="C344" s="971">
        <v>1383</v>
      </c>
      <c r="D344" s="150" t="s">
        <v>89</v>
      </c>
      <c r="E344" s="449" t="s">
        <v>51</v>
      </c>
      <c r="F344" s="402" t="s">
        <v>4</v>
      </c>
      <c r="G344" s="126"/>
      <c r="H344" s="74">
        <v>150</v>
      </c>
      <c r="I344" s="58">
        <v>200</v>
      </c>
      <c r="J344" s="58">
        <v>171</v>
      </c>
      <c r="K344" s="58">
        <v>48</v>
      </c>
      <c r="L344" s="4"/>
      <c r="M344" s="875"/>
      <c r="N344" s="114">
        <f>SUM(H344:$L344)</f>
        <v>569</v>
      </c>
      <c r="O344" s="134">
        <f t="shared" si="70"/>
        <v>60</v>
      </c>
      <c r="P344" s="138" t="str">
        <f t="shared" si="72"/>
        <v>NO</v>
      </c>
      <c r="Q344" s="139">
        <f t="shared" si="73"/>
      </c>
      <c r="R344" s="732" t="str">
        <f t="shared" si="71"/>
        <v> </v>
      </c>
      <c r="S344" s="1143"/>
    </row>
    <row r="345" spans="2:19" ht="15.75">
      <c r="B345" s="945" t="s">
        <v>130</v>
      </c>
      <c r="C345" s="972">
        <v>6038</v>
      </c>
      <c r="D345" s="132" t="s">
        <v>423</v>
      </c>
      <c r="E345" s="454" t="s">
        <v>56</v>
      </c>
      <c r="F345" s="400" t="s">
        <v>4</v>
      </c>
      <c r="G345" s="84"/>
      <c r="H345" s="23">
        <v>160</v>
      </c>
      <c r="I345" s="1">
        <v>200</v>
      </c>
      <c r="J345" s="1">
        <v>180</v>
      </c>
      <c r="K345" s="1">
        <v>16</v>
      </c>
      <c r="L345" s="14"/>
      <c r="M345" s="876">
        <v>2</v>
      </c>
      <c r="N345" s="108">
        <f>SUM(H345:$L345)</f>
        <v>556</v>
      </c>
      <c r="O345" s="176">
        <f t="shared" si="70"/>
        <v>60</v>
      </c>
      <c r="P345" s="202" t="str">
        <f t="shared" si="72"/>
        <v>NO</v>
      </c>
      <c r="Q345" s="201">
        <f t="shared" si="73"/>
      </c>
      <c r="R345" s="732" t="str">
        <f t="shared" si="71"/>
        <v> </v>
      </c>
      <c r="S345" s="1143"/>
    </row>
    <row r="346" spans="2:19" ht="16.5" thickBot="1">
      <c r="B346" s="945" t="s">
        <v>130</v>
      </c>
      <c r="C346" s="975">
        <v>1376</v>
      </c>
      <c r="D346" s="1235" t="s">
        <v>76</v>
      </c>
      <c r="E346" s="450" t="s">
        <v>51</v>
      </c>
      <c r="F346" s="403" t="s">
        <v>4</v>
      </c>
      <c r="G346" s="27"/>
      <c r="H346" s="24">
        <v>70</v>
      </c>
      <c r="I346" s="24">
        <v>60</v>
      </c>
      <c r="J346" s="24">
        <v>234</v>
      </c>
      <c r="K346" s="24">
        <v>112</v>
      </c>
      <c r="L346" s="79">
        <v>42</v>
      </c>
      <c r="M346" s="36">
        <v>1</v>
      </c>
      <c r="N346" s="152">
        <f>SUM(H346:$L346)</f>
        <v>518</v>
      </c>
      <c r="O346" s="580">
        <f>(H346/10)+(I346/10)+(J346/9)+(K346/8)+(L346/7)+(M346)</f>
        <v>60</v>
      </c>
      <c r="P346" s="177" t="str">
        <f>IF(N346&gt;589,"Yes","NO")</f>
        <v>NO</v>
      </c>
      <c r="Q346" s="140">
        <f>IF(P346="yes","HM","")</f>
      </c>
      <c r="R346" s="732" t="str">
        <f>IF(N346=0," ",IF(O346&lt;&gt;60,"ERROR!"," "))</f>
        <v> </v>
      </c>
      <c r="S346" s="1143"/>
    </row>
    <row r="347" spans="2:19" ht="15.75" hidden="1">
      <c r="B347" s="945" t="s">
        <v>130</v>
      </c>
      <c r="C347" s="973">
        <v>516</v>
      </c>
      <c r="D347" s="131" t="s">
        <v>64</v>
      </c>
      <c r="E347" s="451" t="s">
        <v>51</v>
      </c>
      <c r="F347" s="404" t="s">
        <v>4</v>
      </c>
      <c r="G347" s="87"/>
      <c r="H347" s="5"/>
      <c r="I347" s="5"/>
      <c r="J347" s="5"/>
      <c r="K347" s="5"/>
      <c r="L347" s="103"/>
      <c r="M347" s="877"/>
      <c r="N347" s="96">
        <f>SUM(H347:$L347)</f>
        <v>0</v>
      </c>
      <c r="O347" s="584">
        <f t="shared" si="70"/>
        <v>0</v>
      </c>
      <c r="P347" s="203" t="str">
        <f>IF(N347&gt;589,"Yes","NO")</f>
        <v>NO</v>
      </c>
      <c r="Q347" s="216">
        <f>IF(P347="yes","HM","")</f>
      </c>
      <c r="R347" s="732" t="str">
        <f t="shared" si="71"/>
        <v> </v>
      </c>
      <c r="S347" s="1143"/>
    </row>
    <row r="348" spans="2:19" ht="16.5" hidden="1" thickBot="1">
      <c r="B348" s="945" t="s">
        <v>130</v>
      </c>
      <c r="C348" s="975">
        <v>786</v>
      </c>
      <c r="D348" s="166" t="s">
        <v>75</v>
      </c>
      <c r="E348" s="450" t="s">
        <v>50</v>
      </c>
      <c r="F348" s="403" t="s">
        <v>4</v>
      </c>
      <c r="G348" s="27"/>
      <c r="H348" s="24"/>
      <c r="I348" s="24"/>
      <c r="J348" s="24"/>
      <c r="K348" s="24"/>
      <c r="L348" s="79"/>
      <c r="M348" s="36"/>
      <c r="N348" s="152">
        <f>SUM(H348:$L348)</f>
        <v>0</v>
      </c>
      <c r="O348" s="580">
        <f t="shared" si="70"/>
        <v>0</v>
      </c>
      <c r="P348" s="177" t="str">
        <f>IF(N348&gt;589,"Yes","NO")</f>
        <v>NO</v>
      </c>
      <c r="Q348" s="140">
        <f>IF(P348="yes","HM","")</f>
      </c>
      <c r="R348" s="732" t="str">
        <f t="shared" si="71"/>
        <v> </v>
      </c>
      <c r="S348" s="1143"/>
    </row>
    <row r="349" spans="2:19" ht="15.75">
      <c r="B349" s="945" t="s">
        <v>130</v>
      </c>
      <c r="C349" s="973">
        <v>1475</v>
      </c>
      <c r="D349" s="167" t="s">
        <v>403</v>
      </c>
      <c r="E349" s="451" t="s">
        <v>50</v>
      </c>
      <c r="F349" s="404" t="s">
        <v>5</v>
      </c>
      <c r="G349" s="87"/>
      <c r="H349" s="22">
        <v>180</v>
      </c>
      <c r="I349" s="5">
        <v>230</v>
      </c>
      <c r="J349" s="5">
        <v>153</v>
      </c>
      <c r="K349" s="5">
        <v>16</v>
      </c>
      <c r="L349" s="103"/>
      <c r="M349" s="877"/>
      <c r="N349" s="96">
        <f>SUM(H349:$L349)</f>
        <v>579</v>
      </c>
      <c r="O349" s="584">
        <f t="shared" si="70"/>
        <v>60</v>
      </c>
      <c r="P349" s="1172" t="str">
        <f aca="true" t="shared" si="74" ref="P349:P358">IF(N349&gt;574,"Yes","NO")</f>
        <v>Yes</v>
      </c>
      <c r="Q349" s="216" t="str">
        <f>IF(P349="yes","M","")</f>
        <v>M</v>
      </c>
      <c r="R349" s="732" t="str">
        <f t="shared" si="71"/>
        <v> </v>
      </c>
      <c r="S349" s="1143"/>
    </row>
    <row r="350" spans="2:19" ht="15.75">
      <c r="B350" s="945" t="s">
        <v>130</v>
      </c>
      <c r="C350" s="973">
        <v>322</v>
      </c>
      <c r="D350" s="167" t="s">
        <v>69</v>
      </c>
      <c r="E350" s="451" t="s">
        <v>50</v>
      </c>
      <c r="F350" s="404" t="s">
        <v>5</v>
      </c>
      <c r="G350" s="87"/>
      <c r="H350" s="5">
        <v>190</v>
      </c>
      <c r="I350" s="5">
        <v>200</v>
      </c>
      <c r="J350" s="5">
        <v>144</v>
      </c>
      <c r="K350" s="5">
        <v>40</v>
      </c>
      <c r="L350" s="103"/>
      <c r="M350" s="877"/>
      <c r="N350" s="96">
        <f>SUM(H350:$L350)</f>
        <v>574</v>
      </c>
      <c r="O350" s="584">
        <f t="shared" si="70"/>
        <v>60</v>
      </c>
      <c r="P350" s="203" t="str">
        <f t="shared" si="74"/>
        <v>NO</v>
      </c>
      <c r="Q350" s="216">
        <f>IF(P350="yes","M","")</f>
      </c>
      <c r="R350" s="732" t="str">
        <f t="shared" si="71"/>
        <v> </v>
      </c>
      <c r="S350" s="1143"/>
    </row>
    <row r="351" spans="2:19" ht="15.75">
      <c r="B351" s="945" t="s">
        <v>130</v>
      </c>
      <c r="C351" s="971">
        <v>2434</v>
      </c>
      <c r="D351" s="150" t="s">
        <v>276</v>
      </c>
      <c r="E351" s="449" t="s">
        <v>46</v>
      </c>
      <c r="F351" s="402" t="s">
        <v>5</v>
      </c>
      <c r="G351" s="126"/>
      <c r="H351" s="74">
        <v>170</v>
      </c>
      <c r="I351" s="74">
        <v>190</v>
      </c>
      <c r="J351" s="74">
        <v>198</v>
      </c>
      <c r="K351" s="74">
        <v>16</v>
      </c>
      <c r="L351" s="89"/>
      <c r="M351" s="875"/>
      <c r="N351" s="114">
        <f>SUM(H351:$L351)</f>
        <v>574</v>
      </c>
      <c r="O351" s="134">
        <f t="shared" si="70"/>
        <v>60</v>
      </c>
      <c r="P351" s="138" t="str">
        <f t="shared" si="74"/>
        <v>NO</v>
      </c>
      <c r="Q351" s="139">
        <f>IF(P351="yes","M","")</f>
      </c>
      <c r="R351" s="732" t="str">
        <f t="shared" si="71"/>
        <v> </v>
      </c>
      <c r="S351" s="1143"/>
    </row>
    <row r="352" spans="2:18" ht="15.75">
      <c r="B352" s="945" t="s">
        <v>130</v>
      </c>
      <c r="C352" s="971">
        <v>6045</v>
      </c>
      <c r="D352" s="150" t="s">
        <v>315</v>
      </c>
      <c r="E352" s="449" t="s">
        <v>56</v>
      </c>
      <c r="F352" s="402" t="s">
        <v>5</v>
      </c>
      <c r="G352" s="126"/>
      <c r="H352" s="74">
        <v>210</v>
      </c>
      <c r="I352" s="74">
        <v>150</v>
      </c>
      <c r="J352" s="74">
        <v>189</v>
      </c>
      <c r="K352" s="74">
        <v>24</v>
      </c>
      <c r="L352" s="89"/>
      <c r="M352" s="875"/>
      <c r="N352" s="114">
        <f>SUM(H352:$L352)</f>
        <v>573</v>
      </c>
      <c r="O352" s="134">
        <f t="shared" si="70"/>
        <v>60</v>
      </c>
      <c r="P352" s="138" t="str">
        <f t="shared" si="74"/>
        <v>NO</v>
      </c>
      <c r="Q352" s="139">
        <f>IF(P352="yes","M","")</f>
      </c>
      <c r="R352" s="732" t="str">
        <f t="shared" si="71"/>
        <v> </v>
      </c>
    </row>
    <row r="353" spans="2:18" ht="15.75">
      <c r="B353" s="945" t="s">
        <v>130</v>
      </c>
      <c r="C353" s="973">
        <v>2</v>
      </c>
      <c r="D353" s="167" t="s">
        <v>319</v>
      </c>
      <c r="E353" s="451" t="s">
        <v>43</v>
      </c>
      <c r="F353" s="404" t="s">
        <v>5</v>
      </c>
      <c r="G353" s="87"/>
      <c r="H353" s="5">
        <v>170</v>
      </c>
      <c r="I353" s="42">
        <v>210</v>
      </c>
      <c r="J353" s="42">
        <v>144</v>
      </c>
      <c r="K353" s="42">
        <v>48</v>
      </c>
      <c r="L353" s="43"/>
      <c r="M353" s="877"/>
      <c r="N353" s="96">
        <f>SUM(H353:$L353)</f>
        <v>572</v>
      </c>
      <c r="O353" s="584">
        <f>(H353/10)+(I353/10)+(J353/9)+(K353/8)+(L353/7)+(M353)</f>
        <v>60</v>
      </c>
      <c r="P353" s="240" t="str">
        <f>IF(N353&gt;574,"Yes","NO")</f>
        <v>NO</v>
      </c>
      <c r="Q353" s="139">
        <f>IF(P353="yes","M","")</f>
      </c>
      <c r="R353" s="732" t="str">
        <f>IF(N353=0," ",IF(O353&lt;&gt;60,"ERROR!"," "))</f>
        <v> </v>
      </c>
    </row>
    <row r="354" spans="2:18" ht="15.75">
      <c r="B354" s="945" t="s">
        <v>130</v>
      </c>
      <c r="C354" s="973">
        <v>6032</v>
      </c>
      <c r="D354" s="167" t="s">
        <v>250</v>
      </c>
      <c r="E354" s="451" t="s">
        <v>56</v>
      </c>
      <c r="F354" s="404" t="s">
        <v>5</v>
      </c>
      <c r="G354" s="87"/>
      <c r="H354" s="5">
        <v>170</v>
      </c>
      <c r="I354" s="42">
        <v>180</v>
      </c>
      <c r="J354" s="42">
        <v>162</v>
      </c>
      <c r="K354" s="42">
        <v>56</v>
      </c>
      <c r="L354" s="43"/>
      <c r="M354" s="877"/>
      <c r="N354" s="96">
        <f>SUM(H354:$L354)</f>
        <v>568</v>
      </c>
      <c r="O354" s="584">
        <f t="shared" si="70"/>
        <v>60</v>
      </c>
      <c r="P354" s="240" t="str">
        <f t="shared" si="74"/>
        <v>NO</v>
      </c>
      <c r="Q354" s="139">
        <f aca="true" t="shared" si="75" ref="Q354:Q365">IF(P354="yes","M","")</f>
      </c>
      <c r="R354" s="732" t="str">
        <f t="shared" si="71"/>
        <v> </v>
      </c>
    </row>
    <row r="355" spans="2:18" ht="15.75">
      <c r="B355" s="945" t="s">
        <v>130</v>
      </c>
      <c r="C355" s="973">
        <v>169</v>
      </c>
      <c r="D355" s="167" t="s">
        <v>171</v>
      </c>
      <c r="E355" s="451" t="s">
        <v>43</v>
      </c>
      <c r="F355" s="404" t="s">
        <v>5</v>
      </c>
      <c r="G355" s="87"/>
      <c r="H355" s="5">
        <v>160</v>
      </c>
      <c r="I355" s="42">
        <v>210</v>
      </c>
      <c r="J355" s="42">
        <v>144</v>
      </c>
      <c r="K355" s="42">
        <v>40</v>
      </c>
      <c r="L355" s="43">
        <v>14</v>
      </c>
      <c r="M355" s="877"/>
      <c r="N355" s="96">
        <f>SUM(H355:$L355)</f>
        <v>568</v>
      </c>
      <c r="O355" s="584">
        <f>(H355/10)+(I355/10)+(J355/9)+(K355/8)+(L355/7)+(M355)</f>
        <v>60</v>
      </c>
      <c r="P355" s="240" t="str">
        <f>IF(N355&gt;574,"Yes","NO")</f>
        <v>NO</v>
      </c>
      <c r="Q355" s="139">
        <f>IF(P355="yes","M","")</f>
      </c>
      <c r="R355" s="732" t="str">
        <f>IF(N355=0," ",IF(O355&lt;&gt;60,"ERROR!"," "))</f>
        <v> </v>
      </c>
    </row>
    <row r="356" spans="2:18" ht="15.75">
      <c r="B356" s="945" t="s">
        <v>130</v>
      </c>
      <c r="C356" s="971">
        <v>3624</v>
      </c>
      <c r="D356" s="150" t="s">
        <v>103</v>
      </c>
      <c r="E356" s="449" t="s">
        <v>44</v>
      </c>
      <c r="F356" s="402" t="s">
        <v>5</v>
      </c>
      <c r="G356" s="126"/>
      <c r="H356" s="74">
        <v>110</v>
      </c>
      <c r="I356" s="58">
        <v>190</v>
      </c>
      <c r="J356" s="58">
        <v>225</v>
      </c>
      <c r="K356" s="58">
        <v>40</v>
      </c>
      <c r="L356" s="4"/>
      <c r="M356" s="875"/>
      <c r="N356" s="114">
        <f>SUM(H356:$L356)</f>
        <v>565</v>
      </c>
      <c r="O356" s="134">
        <f>(H356/10)+(I356/10)+(J356/9)+(K356/8)+(L356/7)+(M356)</f>
        <v>60</v>
      </c>
      <c r="P356" s="606" t="str">
        <f>IF(N356&gt;574,"Yes","NO")</f>
        <v>NO</v>
      </c>
      <c r="Q356" s="216">
        <f>IF(P356="yes","M","")</f>
      </c>
      <c r="R356" s="732" t="str">
        <f t="shared" si="71"/>
        <v> </v>
      </c>
    </row>
    <row r="357" spans="2:18" ht="15.75">
      <c r="B357" s="945" t="s">
        <v>130</v>
      </c>
      <c r="C357" s="729">
        <v>6044</v>
      </c>
      <c r="D357" s="150" t="s">
        <v>316</v>
      </c>
      <c r="E357" s="449" t="s">
        <v>56</v>
      </c>
      <c r="F357" s="402" t="s">
        <v>5</v>
      </c>
      <c r="G357" s="126"/>
      <c r="H357" s="74">
        <v>140</v>
      </c>
      <c r="I357" s="58">
        <v>170</v>
      </c>
      <c r="J357" s="58">
        <v>198</v>
      </c>
      <c r="K357" s="58">
        <v>56</v>
      </c>
      <c r="L357" s="4"/>
      <c r="M357" s="875"/>
      <c r="N357" s="114">
        <f>SUM(H357:$L357)</f>
        <v>564</v>
      </c>
      <c r="O357" s="134">
        <f t="shared" si="70"/>
        <v>60</v>
      </c>
      <c r="P357" s="240" t="str">
        <f t="shared" si="74"/>
        <v>NO</v>
      </c>
      <c r="Q357" s="139">
        <f t="shared" si="75"/>
      </c>
      <c r="R357" s="732" t="str">
        <f t="shared" si="71"/>
        <v> </v>
      </c>
    </row>
    <row r="358" spans="2:18" ht="15.75">
      <c r="B358" s="945" t="s">
        <v>130</v>
      </c>
      <c r="C358" s="965">
        <v>1392</v>
      </c>
      <c r="D358" s="146" t="s">
        <v>102</v>
      </c>
      <c r="E358" s="447" t="s">
        <v>48</v>
      </c>
      <c r="F358" s="402" t="s">
        <v>5</v>
      </c>
      <c r="G358" s="126"/>
      <c r="H358" s="74">
        <v>180</v>
      </c>
      <c r="I358" s="58">
        <v>200</v>
      </c>
      <c r="J358" s="58">
        <v>135</v>
      </c>
      <c r="K358" s="58">
        <v>40</v>
      </c>
      <c r="L358" s="4">
        <v>7</v>
      </c>
      <c r="M358" s="875">
        <v>1</v>
      </c>
      <c r="N358" s="114">
        <f>SUM(H358:$L358)</f>
        <v>562</v>
      </c>
      <c r="O358" s="134">
        <f aca="true" t="shared" si="76" ref="O358:O365">(H358/10)+(I358/10)+(J358/9)+(K358/8)+(L358/7)+(M358)</f>
        <v>60</v>
      </c>
      <c r="P358" s="240" t="str">
        <f t="shared" si="74"/>
        <v>NO</v>
      </c>
      <c r="Q358" s="139">
        <f>IF(P358="yes","M","")</f>
      </c>
      <c r="R358" s="732" t="str">
        <f>IF(N358=0," ",IF(O358&lt;&gt;60,"ERROR!"," "))</f>
        <v> </v>
      </c>
    </row>
    <row r="359" spans="2:18" ht="15.75">
      <c r="B359" s="945" t="s">
        <v>130</v>
      </c>
      <c r="C359" s="729">
        <v>1060</v>
      </c>
      <c r="D359" s="150" t="s">
        <v>247</v>
      </c>
      <c r="E359" s="563" t="s">
        <v>43</v>
      </c>
      <c r="F359" s="402" t="s">
        <v>5</v>
      </c>
      <c r="G359" s="126"/>
      <c r="H359" s="74">
        <v>120</v>
      </c>
      <c r="I359" s="58">
        <v>180</v>
      </c>
      <c r="J359" s="58">
        <v>189</v>
      </c>
      <c r="K359" s="58">
        <v>56</v>
      </c>
      <c r="L359" s="4">
        <v>7</v>
      </c>
      <c r="M359" s="875">
        <v>1</v>
      </c>
      <c r="N359" s="114">
        <f>SUM(H359:$L359)</f>
        <v>552</v>
      </c>
      <c r="O359" s="134">
        <f t="shared" si="76"/>
        <v>60</v>
      </c>
      <c r="P359" s="240" t="str">
        <f aca="true" t="shared" si="77" ref="P359:P365">IF(N359&gt;574,"Yes","NO")</f>
        <v>NO</v>
      </c>
      <c r="Q359" s="139">
        <f t="shared" si="75"/>
      </c>
      <c r="R359" s="732"/>
    </row>
    <row r="360" spans="2:18" ht="15.75">
      <c r="B360" s="945" t="s">
        <v>130</v>
      </c>
      <c r="C360" s="729">
        <v>1281</v>
      </c>
      <c r="D360" s="150" t="s">
        <v>88</v>
      </c>
      <c r="E360" s="449" t="s">
        <v>43</v>
      </c>
      <c r="F360" s="402" t="s">
        <v>5</v>
      </c>
      <c r="G360" s="126"/>
      <c r="H360" s="74">
        <v>100</v>
      </c>
      <c r="I360" s="58">
        <v>110</v>
      </c>
      <c r="J360" s="58">
        <v>279</v>
      </c>
      <c r="K360" s="58">
        <v>48</v>
      </c>
      <c r="L360" s="4">
        <v>14</v>
      </c>
      <c r="M360" s="875"/>
      <c r="N360" s="114">
        <f>SUM(H360:$L360)</f>
        <v>551</v>
      </c>
      <c r="O360" s="134">
        <f t="shared" si="76"/>
        <v>60</v>
      </c>
      <c r="P360" s="240" t="str">
        <f t="shared" si="77"/>
        <v>NO</v>
      </c>
      <c r="Q360" s="139">
        <f t="shared" si="75"/>
      </c>
      <c r="R360" s="732"/>
    </row>
    <row r="361" spans="2:18" ht="15.75">
      <c r="B361" s="945" t="s">
        <v>130</v>
      </c>
      <c r="C361" s="964">
        <v>6035</v>
      </c>
      <c r="D361" s="167" t="s">
        <v>314</v>
      </c>
      <c r="E361" s="451" t="s">
        <v>56</v>
      </c>
      <c r="F361" s="402" t="s">
        <v>5</v>
      </c>
      <c r="G361" s="126"/>
      <c r="H361" s="74">
        <v>90</v>
      </c>
      <c r="I361" s="58">
        <v>110</v>
      </c>
      <c r="J361" s="58">
        <v>279</v>
      </c>
      <c r="K361" s="58">
        <v>72</v>
      </c>
      <c r="L361" s="4"/>
      <c r="M361" s="875"/>
      <c r="N361" s="114">
        <f>SUM(H361:$L361)</f>
        <v>551</v>
      </c>
      <c r="O361" s="134">
        <f t="shared" si="76"/>
        <v>60</v>
      </c>
      <c r="P361" s="240" t="str">
        <f t="shared" si="77"/>
        <v>NO</v>
      </c>
      <c r="Q361" s="139">
        <f t="shared" si="75"/>
      </c>
      <c r="R361" s="732"/>
    </row>
    <row r="362" spans="2:18" ht="15.75">
      <c r="B362" s="945" t="s">
        <v>130</v>
      </c>
      <c r="C362" s="729">
        <v>6040</v>
      </c>
      <c r="D362" s="167" t="s">
        <v>421</v>
      </c>
      <c r="E362" s="451" t="s">
        <v>56</v>
      </c>
      <c r="F362" s="402" t="s">
        <v>5</v>
      </c>
      <c r="G362" s="126"/>
      <c r="H362" s="74">
        <v>110</v>
      </c>
      <c r="I362" s="58">
        <v>110</v>
      </c>
      <c r="J362" s="58">
        <v>216</v>
      </c>
      <c r="K362" s="58">
        <v>80</v>
      </c>
      <c r="L362" s="4">
        <v>14</v>
      </c>
      <c r="M362" s="875">
        <v>2</v>
      </c>
      <c r="N362" s="114">
        <f>SUM(H362:$L362)</f>
        <v>530</v>
      </c>
      <c r="O362" s="134">
        <f t="shared" si="76"/>
        <v>60</v>
      </c>
      <c r="P362" s="240" t="str">
        <f t="shared" si="77"/>
        <v>NO</v>
      </c>
      <c r="Q362" s="139">
        <f t="shared" si="75"/>
      </c>
      <c r="R362" s="732"/>
    </row>
    <row r="363" spans="2:18" ht="15.75">
      <c r="B363" s="945" t="s">
        <v>130</v>
      </c>
      <c r="C363" s="731">
        <v>1539</v>
      </c>
      <c r="D363" s="150" t="s">
        <v>65</v>
      </c>
      <c r="E363" s="444" t="s">
        <v>43</v>
      </c>
      <c r="F363" s="400" t="s">
        <v>5</v>
      </c>
      <c r="G363" s="84"/>
      <c r="H363" s="23">
        <v>70</v>
      </c>
      <c r="I363" s="1">
        <v>110</v>
      </c>
      <c r="J363" s="1">
        <v>198</v>
      </c>
      <c r="K363" s="1">
        <v>96</v>
      </c>
      <c r="L363" s="14">
        <v>42</v>
      </c>
      <c r="M363" s="876">
        <v>2</v>
      </c>
      <c r="N363" s="114">
        <f>SUM(H363:$L363)</f>
        <v>516</v>
      </c>
      <c r="O363" s="134">
        <f>(H363/10)+(I363/10)+(J363/9)+(K363/8)+(L363/7)+(M363)</f>
        <v>60</v>
      </c>
      <c r="P363" s="240" t="str">
        <f>IF(N363&gt;574,"Yes","NO")</f>
        <v>NO</v>
      </c>
      <c r="Q363" s="139">
        <f>IF(P363="yes","M","")</f>
      </c>
      <c r="R363" s="732"/>
    </row>
    <row r="364" spans="2:18" ht="15.75">
      <c r="B364" s="945"/>
      <c r="C364" s="731">
        <v>1465</v>
      </c>
      <c r="D364" s="167" t="s">
        <v>253</v>
      </c>
      <c r="E364" s="447" t="s">
        <v>51</v>
      </c>
      <c r="F364" s="402" t="s">
        <v>5</v>
      </c>
      <c r="G364" s="126"/>
      <c r="H364" s="74">
        <v>120</v>
      </c>
      <c r="I364" s="58">
        <v>110</v>
      </c>
      <c r="J364" s="58">
        <v>171</v>
      </c>
      <c r="K364" s="58">
        <v>64</v>
      </c>
      <c r="L364" s="4">
        <v>28</v>
      </c>
      <c r="M364" s="875">
        <v>6</v>
      </c>
      <c r="N364" s="114">
        <f>SUM(H364:$L364)</f>
        <v>493</v>
      </c>
      <c r="O364" s="134">
        <f>(H364/10)+(I364/10)+(J364/9)+(K364/8)+(L364/7)+(M364)</f>
        <v>60</v>
      </c>
      <c r="P364" s="596" t="str">
        <f>IF(N364&gt;574,"Yes","NO")</f>
        <v>NO</v>
      </c>
      <c r="Q364" s="201"/>
      <c r="R364" s="732"/>
    </row>
    <row r="365" spans="2:18" ht="16.5" thickBot="1">
      <c r="B365" s="945" t="s">
        <v>130</v>
      </c>
      <c r="C365" s="707">
        <v>1128</v>
      </c>
      <c r="D365" s="166" t="s">
        <v>310</v>
      </c>
      <c r="E365" s="450" t="s">
        <v>43</v>
      </c>
      <c r="F365" s="394" t="s">
        <v>5</v>
      </c>
      <c r="G365" s="1255"/>
      <c r="H365" s="29">
        <v>170</v>
      </c>
      <c r="I365" s="11">
        <v>150</v>
      </c>
      <c r="J365" s="11">
        <v>117</v>
      </c>
      <c r="K365" s="11">
        <v>16</v>
      </c>
      <c r="L365" s="20"/>
      <c r="M365" s="37">
        <v>13</v>
      </c>
      <c r="N365" s="115">
        <f>SUM(H365:$L365)</f>
        <v>453</v>
      </c>
      <c r="O365" s="1633">
        <f t="shared" si="76"/>
        <v>60</v>
      </c>
      <c r="P365" s="596" t="str">
        <f t="shared" si="77"/>
        <v>NO</v>
      </c>
      <c r="Q365" s="201">
        <f t="shared" si="75"/>
      </c>
      <c r="R365" s="667"/>
    </row>
    <row r="366" spans="2:18" ht="15.75">
      <c r="B366" s="945" t="s">
        <v>130</v>
      </c>
      <c r="C366" s="963">
        <v>6045</v>
      </c>
      <c r="D366" s="169" t="s">
        <v>317</v>
      </c>
      <c r="E366" s="448" t="s">
        <v>56</v>
      </c>
      <c r="F366" s="401" t="s">
        <v>6</v>
      </c>
      <c r="G366" s="54"/>
      <c r="H366" s="22">
        <v>60</v>
      </c>
      <c r="I366" s="22">
        <v>200</v>
      </c>
      <c r="J366" s="22">
        <v>252</v>
      </c>
      <c r="K366" s="22">
        <v>24</v>
      </c>
      <c r="L366" s="137">
        <v>14</v>
      </c>
      <c r="M366" s="874">
        <v>1</v>
      </c>
      <c r="N366" s="113">
        <f>SUM(H366:$L366)</f>
        <v>550</v>
      </c>
      <c r="O366" s="231">
        <f t="shared" si="70"/>
        <v>60</v>
      </c>
      <c r="P366" s="1653" t="str">
        <f>IF(N366&gt;549,"Yes","NO")</f>
        <v>Yes</v>
      </c>
      <c r="Q366" s="196" t="str">
        <f>IF(P366="yes","G","")</f>
        <v>G</v>
      </c>
      <c r="R366" s="881" t="str">
        <f>IF(N366=0," ",IF(O366&lt;&gt;60,"ERROR!"," "))</f>
        <v> </v>
      </c>
    </row>
    <row r="367" spans="2:18" ht="15.75">
      <c r="B367" s="945" t="s">
        <v>130</v>
      </c>
      <c r="C367" s="971">
        <v>1277</v>
      </c>
      <c r="D367" s="150" t="s">
        <v>255</v>
      </c>
      <c r="E367" s="449" t="s">
        <v>45</v>
      </c>
      <c r="F367" s="402" t="s">
        <v>6</v>
      </c>
      <c r="G367" s="126"/>
      <c r="H367" s="74">
        <v>110</v>
      </c>
      <c r="I367" s="58">
        <v>210</v>
      </c>
      <c r="J367" s="58">
        <v>153</v>
      </c>
      <c r="K367" s="58">
        <v>40</v>
      </c>
      <c r="L367" s="4">
        <v>35</v>
      </c>
      <c r="M367" s="875">
        <v>1</v>
      </c>
      <c r="N367" s="114">
        <f>SUM(H367:$L367)</f>
        <v>548</v>
      </c>
      <c r="O367" s="223">
        <f t="shared" si="70"/>
        <v>60</v>
      </c>
      <c r="P367" s="240" t="str">
        <f>IF(N367&gt;549,"Yes","NO")</f>
        <v>NO</v>
      </c>
      <c r="Q367" s="139">
        <f>IF(P367="yes","G","")</f>
      </c>
      <c r="R367" s="882" t="str">
        <f>IF(N367=0," ",IF(O367&lt;&gt;60,"ERROR!"," "))</f>
        <v> </v>
      </c>
    </row>
    <row r="368" spans="2:19" ht="15.75">
      <c r="B368" s="945" t="s">
        <v>130</v>
      </c>
      <c r="C368" s="729">
        <v>1542</v>
      </c>
      <c r="D368" s="167" t="s">
        <v>262</v>
      </c>
      <c r="E368" s="451" t="s">
        <v>46</v>
      </c>
      <c r="F368" s="404" t="s">
        <v>6</v>
      </c>
      <c r="G368" s="87"/>
      <c r="H368" s="5">
        <v>140</v>
      </c>
      <c r="I368" s="5">
        <v>160</v>
      </c>
      <c r="J368" s="5">
        <v>135</v>
      </c>
      <c r="K368" s="5">
        <v>88</v>
      </c>
      <c r="L368" s="103">
        <v>14</v>
      </c>
      <c r="M368" s="877">
        <v>2</v>
      </c>
      <c r="N368" s="114">
        <f>SUM(H368:$L368)</f>
        <v>537</v>
      </c>
      <c r="O368" s="223">
        <f aca="true" t="shared" si="78" ref="O368:O401">(H368/10)+(I368/10)+(J368/9)+(K368/8)+(L368/7)+(M368)</f>
        <v>60</v>
      </c>
      <c r="P368" s="240" t="str">
        <f>IF(N368&gt;549,"Yes","NO")</f>
        <v>NO</v>
      </c>
      <c r="Q368" s="139">
        <f>IF(P368="yes","G","")</f>
      </c>
      <c r="R368" s="882" t="str">
        <f>IF(N368=0," ",IF(O368&lt;&gt;60,"ERROR!"," "))</f>
        <v> </v>
      </c>
      <c r="S368" s="1143"/>
    </row>
    <row r="369" spans="2:19" ht="15.75">
      <c r="B369" s="945" t="s">
        <v>130</v>
      </c>
      <c r="C369" s="729">
        <v>1809</v>
      </c>
      <c r="D369" s="167" t="s">
        <v>285</v>
      </c>
      <c r="E369" s="451" t="s">
        <v>46</v>
      </c>
      <c r="F369" s="404" t="s">
        <v>6</v>
      </c>
      <c r="G369" s="87"/>
      <c r="H369" s="5">
        <v>110</v>
      </c>
      <c r="I369" s="5">
        <v>130</v>
      </c>
      <c r="J369" s="5">
        <v>198</v>
      </c>
      <c r="K369" s="5">
        <v>88</v>
      </c>
      <c r="L369" s="103">
        <v>7</v>
      </c>
      <c r="M369" s="877">
        <v>2</v>
      </c>
      <c r="N369" s="114">
        <f>SUM(H369:$L369)</f>
        <v>533</v>
      </c>
      <c r="O369" s="223">
        <f t="shared" si="78"/>
        <v>60</v>
      </c>
      <c r="P369" s="240" t="str">
        <f>IF(N369&gt;549,"Yes","NO")</f>
        <v>NO</v>
      </c>
      <c r="Q369" s="139">
        <f>IF(P369="yes","G","")</f>
      </c>
      <c r="R369" s="882" t="str">
        <f>IF(N369=0," ",IF(O369&lt;&gt;60,"ERROR!"," "))</f>
        <v> </v>
      </c>
      <c r="S369" s="1143"/>
    </row>
    <row r="370" spans="2:19" ht="15.75">
      <c r="B370" s="945" t="s">
        <v>130</v>
      </c>
      <c r="C370" s="973">
        <v>641</v>
      </c>
      <c r="D370" s="167" t="s">
        <v>246</v>
      </c>
      <c r="E370" s="451" t="s">
        <v>51</v>
      </c>
      <c r="F370" s="404" t="s">
        <v>6</v>
      </c>
      <c r="G370" s="87"/>
      <c r="H370" s="5">
        <v>120</v>
      </c>
      <c r="I370" s="5">
        <v>90</v>
      </c>
      <c r="J370" s="5">
        <v>234</v>
      </c>
      <c r="K370" s="5">
        <v>40</v>
      </c>
      <c r="L370" s="103">
        <v>42</v>
      </c>
      <c r="M370" s="877">
        <v>2</v>
      </c>
      <c r="N370" s="114">
        <f>SUM(H370:$L370)</f>
        <v>526</v>
      </c>
      <c r="O370" s="223">
        <f t="shared" si="78"/>
        <v>60</v>
      </c>
      <c r="P370" s="240" t="str">
        <f>IF(N370&gt;549,"Yes","NO")</f>
        <v>NO</v>
      </c>
      <c r="Q370" s="139">
        <f>IF(P370="yes","G","")</f>
      </c>
      <c r="R370" s="882" t="str">
        <f>IF(N370=0," ",IF(O370&lt;&gt;60,"ERROR!"," "))</f>
        <v> </v>
      </c>
      <c r="S370" s="1143"/>
    </row>
    <row r="371" spans="2:19" ht="15.75">
      <c r="B371" s="945" t="s">
        <v>130</v>
      </c>
      <c r="C371" s="973">
        <v>1783</v>
      </c>
      <c r="D371" s="167" t="s">
        <v>382</v>
      </c>
      <c r="E371" s="451" t="s">
        <v>48</v>
      </c>
      <c r="F371" s="404" t="s">
        <v>6</v>
      </c>
      <c r="G371" s="87"/>
      <c r="H371" s="5">
        <v>140</v>
      </c>
      <c r="I371" s="5">
        <v>110</v>
      </c>
      <c r="J371" s="5">
        <v>189</v>
      </c>
      <c r="K371" s="5">
        <v>64</v>
      </c>
      <c r="L371" s="103">
        <v>21</v>
      </c>
      <c r="M371" s="877">
        <v>3</v>
      </c>
      <c r="N371" s="114">
        <f>SUM(H371:$L371)</f>
        <v>524</v>
      </c>
      <c r="O371" s="223">
        <f t="shared" si="78"/>
        <v>60</v>
      </c>
      <c r="P371" s="240" t="str">
        <f>IF(N371&gt;549,"Yes","NO")</f>
        <v>NO</v>
      </c>
      <c r="Q371" s="139">
        <f>IF(P371="yes","G","")</f>
      </c>
      <c r="R371" s="882" t="str">
        <f>IF(N371=0," ",IF(O371&lt;&gt;60,"ERROR!"," "))</f>
        <v> </v>
      </c>
      <c r="S371" s="1143"/>
    </row>
    <row r="372" spans="2:19" ht="15.75">
      <c r="B372" s="945" t="s">
        <v>130</v>
      </c>
      <c r="C372" s="729">
        <v>1798</v>
      </c>
      <c r="D372" s="167" t="s">
        <v>71</v>
      </c>
      <c r="E372" s="451" t="s">
        <v>43</v>
      </c>
      <c r="F372" s="404" t="s">
        <v>6</v>
      </c>
      <c r="G372" s="87"/>
      <c r="H372" s="5">
        <v>70</v>
      </c>
      <c r="I372" s="5">
        <v>80</v>
      </c>
      <c r="J372" s="5">
        <v>225</v>
      </c>
      <c r="K372" s="5">
        <v>112</v>
      </c>
      <c r="L372" s="103">
        <v>35</v>
      </c>
      <c r="M372" s="877">
        <v>1</v>
      </c>
      <c r="N372" s="114">
        <f>SUM(H372:$L372)</f>
        <v>522</v>
      </c>
      <c r="O372" s="223">
        <f t="shared" si="78"/>
        <v>60</v>
      </c>
      <c r="P372" s="240" t="str">
        <f>IF(N372&gt;549,"Yes","NO")</f>
        <v>NO</v>
      </c>
      <c r="Q372" s="139">
        <f>IF(P372="yes","G","")</f>
      </c>
      <c r="R372" s="882" t="str">
        <f>IF(N372=0," ",IF(O372&lt;&gt;60,"ERROR!"," "))</f>
        <v> </v>
      </c>
      <c r="S372" s="1143"/>
    </row>
    <row r="373" spans="2:19" ht="15.75">
      <c r="B373" s="945" t="s">
        <v>130</v>
      </c>
      <c r="C373" s="729">
        <v>1794</v>
      </c>
      <c r="D373" s="167" t="s">
        <v>402</v>
      </c>
      <c r="E373" s="451" t="s">
        <v>46</v>
      </c>
      <c r="F373" s="404" t="s">
        <v>6</v>
      </c>
      <c r="G373" s="87"/>
      <c r="H373" s="5">
        <v>100</v>
      </c>
      <c r="I373" s="5">
        <v>150</v>
      </c>
      <c r="J373" s="5">
        <v>144</v>
      </c>
      <c r="K373" s="5">
        <v>96</v>
      </c>
      <c r="L373" s="103">
        <v>28</v>
      </c>
      <c r="M373" s="877">
        <v>3</v>
      </c>
      <c r="N373" s="114">
        <f>SUM(H373:$L373)</f>
        <v>518</v>
      </c>
      <c r="O373" s="223">
        <f t="shared" si="78"/>
        <v>60</v>
      </c>
      <c r="P373" s="240" t="str">
        <f>IF(N373&gt;549,"Yes","NO")</f>
        <v>NO</v>
      </c>
      <c r="Q373" s="139">
        <f>IF(P373="yes","G","")</f>
      </c>
      <c r="R373" s="882" t="str">
        <f>IF(N373=0," ",IF(O373&lt;&gt;60,"ERROR!"," "))</f>
        <v> </v>
      </c>
      <c r="S373" s="1143"/>
    </row>
    <row r="374" spans="2:19" ht="15.75" hidden="1">
      <c r="B374" s="945" t="s">
        <v>130</v>
      </c>
      <c r="C374" s="729">
        <v>1065</v>
      </c>
      <c r="D374" s="150" t="s">
        <v>100</v>
      </c>
      <c r="E374" s="449" t="s">
        <v>48</v>
      </c>
      <c r="F374" s="404" t="s">
        <v>6</v>
      </c>
      <c r="G374" s="87"/>
      <c r="H374" s="5"/>
      <c r="I374" s="5"/>
      <c r="J374" s="5"/>
      <c r="K374" s="5"/>
      <c r="L374" s="103"/>
      <c r="M374" s="877"/>
      <c r="N374" s="114">
        <f>SUM(H374:$L374)</f>
        <v>0</v>
      </c>
      <c r="O374" s="223">
        <f t="shared" si="78"/>
        <v>0</v>
      </c>
      <c r="P374" s="240" t="str">
        <f>IF(N374&gt;549,"Yes","NO")</f>
        <v>NO</v>
      </c>
      <c r="Q374" s="139">
        <f>IF(P374="yes","G","")</f>
      </c>
      <c r="R374" s="882" t="str">
        <f>IF(N374=0," ",IF(O374&lt;&gt;60,"ERROR!"," "))</f>
        <v> </v>
      </c>
      <c r="S374" s="1143"/>
    </row>
    <row r="375" spans="2:19" ht="15.75">
      <c r="B375" s="945" t="s">
        <v>130</v>
      </c>
      <c r="C375" s="729">
        <v>1300</v>
      </c>
      <c r="D375" s="167" t="s">
        <v>280</v>
      </c>
      <c r="E375" s="451" t="s">
        <v>43</v>
      </c>
      <c r="F375" s="404" t="s">
        <v>6</v>
      </c>
      <c r="G375" s="87"/>
      <c r="H375" s="5">
        <v>60</v>
      </c>
      <c r="I375" s="5">
        <v>90</v>
      </c>
      <c r="J375" s="5">
        <v>126</v>
      </c>
      <c r="K375" s="5">
        <v>160</v>
      </c>
      <c r="L375" s="103">
        <v>56</v>
      </c>
      <c r="M375" s="877">
        <v>3</v>
      </c>
      <c r="N375" s="114">
        <f>SUM(H375:$L375)</f>
        <v>492</v>
      </c>
      <c r="O375" s="223">
        <f>(H375/10)+(I375/10)+(J375/9)+(K375/8)+(L375/7)+(M375)</f>
        <v>60</v>
      </c>
      <c r="P375" s="240" t="str">
        <f>IF(N375&gt;549,"Yes","NO")</f>
        <v>NO</v>
      </c>
      <c r="Q375" s="139">
        <f>IF(P375="yes","G","")</f>
      </c>
      <c r="R375" s="882" t="str">
        <f>IF(N375=0," ",IF(O375&lt;&gt;60,"ERROR!"," "))</f>
        <v> </v>
      </c>
      <c r="S375" s="1143"/>
    </row>
    <row r="376" spans="2:19" ht="15.75">
      <c r="B376" s="945"/>
      <c r="C376" s="729">
        <v>1314</v>
      </c>
      <c r="D376" s="167" t="s">
        <v>279</v>
      </c>
      <c r="E376" s="451" t="s">
        <v>46</v>
      </c>
      <c r="F376" s="404" t="s">
        <v>6</v>
      </c>
      <c r="G376" s="87"/>
      <c r="H376" s="5">
        <v>50</v>
      </c>
      <c r="I376" s="5">
        <v>140</v>
      </c>
      <c r="J376" s="5">
        <v>144</v>
      </c>
      <c r="K376" s="5">
        <v>120</v>
      </c>
      <c r="L376" s="103">
        <v>35</v>
      </c>
      <c r="M376" s="877">
        <v>5</v>
      </c>
      <c r="N376" s="114">
        <f>SUM(H376:$L376)</f>
        <v>489</v>
      </c>
      <c r="O376" s="223">
        <f>(H376/10)+(I376/10)+(J376/9)+(K376/8)+(L376/7)+(M376)</f>
        <v>60</v>
      </c>
      <c r="P376" s="240" t="str">
        <f>IF(N376&gt;549,"Yes","NO")</f>
        <v>NO</v>
      </c>
      <c r="Q376" s="139">
        <f>IF(P376="yes","G","")</f>
      </c>
      <c r="R376" s="882" t="str">
        <f>IF(N376=0," ",IF(O376&lt;&gt;60,"ERROR!"," "))</f>
        <v> </v>
      </c>
      <c r="S376" s="1143"/>
    </row>
    <row r="377" spans="2:19" ht="15.75">
      <c r="B377" s="945"/>
      <c r="C377" s="729">
        <v>1268</v>
      </c>
      <c r="D377" s="167" t="s">
        <v>195</v>
      </c>
      <c r="E377" s="451" t="s">
        <v>46</v>
      </c>
      <c r="F377" s="404" t="s">
        <v>6</v>
      </c>
      <c r="G377" s="87"/>
      <c r="H377" s="5">
        <v>40</v>
      </c>
      <c r="I377" s="5">
        <v>80</v>
      </c>
      <c r="J377" s="5">
        <v>180</v>
      </c>
      <c r="K377" s="5">
        <v>136</v>
      </c>
      <c r="L377" s="103">
        <v>42</v>
      </c>
      <c r="M377" s="877">
        <v>5</v>
      </c>
      <c r="N377" s="114">
        <f>SUM(H377:$L377)</f>
        <v>478</v>
      </c>
      <c r="O377" s="223">
        <f>(H377/10)+(I377/10)+(J377/9)+(K377/8)+(L377/7)+(M377)</f>
        <v>60</v>
      </c>
      <c r="P377" s="240" t="str">
        <f>IF(N377&gt;549,"Yes","NO")</f>
        <v>NO</v>
      </c>
      <c r="Q377" s="139">
        <f>IF(P377="yes","G","")</f>
      </c>
      <c r="R377" s="882" t="str">
        <f>IF(N377=0," ",IF(O377&lt;&gt;60,"ERROR!"," "))</f>
        <v> </v>
      </c>
      <c r="S377" s="1143"/>
    </row>
    <row r="378" spans="2:19" ht="15.75" hidden="1">
      <c r="B378" s="945" t="s">
        <v>130</v>
      </c>
      <c r="C378" s="729">
        <v>1266</v>
      </c>
      <c r="D378" s="167" t="s">
        <v>366</v>
      </c>
      <c r="E378" s="451" t="s">
        <v>41</v>
      </c>
      <c r="F378" s="404" t="s">
        <v>6</v>
      </c>
      <c r="G378" s="87"/>
      <c r="H378" s="5"/>
      <c r="I378" s="5"/>
      <c r="J378" s="5"/>
      <c r="K378" s="5"/>
      <c r="L378" s="103"/>
      <c r="M378" s="877"/>
      <c r="N378" s="114">
        <f>SUM(H378:$L378)</f>
        <v>0</v>
      </c>
      <c r="O378" s="223">
        <f t="shared" si="78"/>
        <v>0</v>
      </c>
      <c r="P378" s="240" t="str">
        <f>IF(N378&gt;549,"Yes","NO")</f>
        <v>NO</v>
      </c>
      <c r="Q378" s="139">
        <f>IF(P378="yes","G","")</f>
      </c>
      <c r="R378" s="882" t="str">
        <f>IF(N378=0," ",IF(O378&lt;&gt;60,"ERROR!"," "))</f>
        <v> </v>
      </c>
      <c r="S378" s="1143"/>
    </row>
    <row r="379" spans="1:19" ht="16.5" thickBot="1">
      <c r="A379" s="873"/>
      <c r="B379" s="1148" t="s">
        <v>130</v>
      </c>
      <c r="C379" s="707">
        <v>1628</v>
      </c>
      <c r="D379" s="166" t="s">
        <v>173</v>
      </c>
      <c r="E379" s="450" t="s">
        <v>48</v>
      </c>
      <c r="F379" s="394" t="s">
        <v>6</v>
      </c>
      <c r="G379" s="1255"/>
      <c r="H379" s="29">
        <v>80</v>
      </c>
      <c r="I379" s="29">
        <v>70</v>
      </c>
      <c r="J379" s="29">
        <v>189</v>
      </c>
      <c r="K379" s="29">
        <v>96</v>
      </c>
      <c r="L379" s="873">
        <v>42</v>
      </c>
      <c r="M379" s="37">
        <v>6</v>
      </c>
      <c r="N379" s="152">
        <f>SUM(H379:$L379)</f>
        <v>477</v>
      </c>
      <c r="O379" s="232">
        <f t="shared" si="78"/>
        <v>60</v>
      </c>
      <c r="P379" s="221" t="str">
        <f>IF(N379&gt;549,"Yes","NO")</f>
        <v>NO</v>
      </c>
      <c r="Q379" s="140">
        <f>IF(P379="yes","G","")</f>
      </c>
      <c r="R379" s="757" t="str">
        <f>IF(N379=0," ",IF(O379&lt;&gt;60,"ERROR!"," "))</f>
        <v> </v>
      </c>
      <c r="S379" s="1143"/>
    </row>
    <row r="380" spans="2:19" ht="18.75">
      <c r="B380" s="945" t="s">
        <v>130</v>
      </c>
      <c r="C380" s="964">
        <v>1569</v>
      </c>
      <c r="D380" s="167" t="s">
        <v>68</v>
      </c>
      <c r="E380" s="451" t="s">
        <v>46</v>
      </c>
      <c r="F380" s="404" t="s">
        <v>7</v>
      </c>
      <c r="G380" s="1256"/>
      <c r="H380" s="144">
        <v>110</v>
      </c>
      <c r="I380" s="22">
        <v>140</v>
      </c>
      <c r="J380" s="22">
        <v>207</v>
      </c>
      <c r="K380" s="22">
        <v>88</v>
      </c>
      <c r="L380" s="1654">
        <v>7</v>
      </c>
      <c r="M380" s="235"/>
      <c r="N380" s="113">
        <f>SUM(H380:$L380)</f>
        <v>552</v>
      </c>
      <c r="O380" s="584">
        <f t="shared" si="78"/>
        <v>60</v>
      </c>
      <c r="P380" s="1172" t="str">
        <f aca="true" t="shared" si="79" ref="P380:P401">IF(N380&gt;509,"Yes","NO")</f>
        <v>Yes</v>
      </c>
      <c r="Q380" s="1216" t="str">
        <f aca="true" t="shared" si="80" ref="Q380:Q385">IF(P380="yes","S","")</f>
        <v>S</v>
      </c>
      <c r="R380" s="868" t="str">
        <f aca="true" t="shared" si="81" ref="R380:R415">IF(N380=0," ",IF(O380&lt;&gt;60,"ERROR!"," "))</f>
        <v> </v>
      </c>
      <c r="S380" s="1143"/>
    </row>
    <row r="381" spans="2:19" ht="18.75">
      <c r="B381" s="945" t="s">
        <v>130</v>
      </c>
      <c r="C381" s="729">
        <v>1372</v>
      </c>
      <c r="D381" s="167" t="s">
        <v>91</v>
      </c>
      <c r="E381" s="451" t="s">
        <v>43</v>
      </c>
      <c r="F381" s="404" t="s">
        <v>7</v>
      </c>
      <c r="G381" s="1256"/>
      <c r="H381" s="68">
        <v>110</v>
      </c>
      <c r="I381" s="5">
        <v>130</v>
      </c>
      <c r="J381" s="5">
        <v>225</v>
      </c>
      <c r="K381" s="5">
        <v>72</v>
      </c>
      <c r="L381" s="1655">
        <v>14</v>
      </c>
      <c r="M381" s="235"/>
      <c r="N381" s="114">
        <f>SUM(H381:$L381)</f>
        <v>551</v>
      </c>
      <c r="O381" s="584">
        <f t="shared" si="78"/>
        <v>60</v>
      </c>
      <c r="P381" s="1172" t="str">
        <f>IF(N381&gt;509,"Yes","NO")</f>
        <v>Yes</v>
      </c>
      <c r="Q381" s="1216" t="str">
        <f t="shared" si="80"/>
        <v>S</v>
      </c>
      <c r="R381" s="732" t="str">
        <f t="shared" si="81"/>
        <v> </v>
      </c>
      <c r="S381" s="1143"/>
    </row>
    <row r="382" spans="2:19" ht="15.75">
      <c r="B382" s="945" t="s">
        <v>130</v>
      </c>
      <c r="C382" s="964">
        <v>13</v>
      </c>
      <c r="D382" s="167" t="s">
        <v>66</v>
      </c>
      <c r="E382" s="451" t="s">
        <v>43</v>
      </c>
      <c r="F382" s="402" t="s">
        <v>7</v>
      </c>
      <c r="G382" s="1257"/>
      <c r="H382" s="57">
        <v>80</v>
      </c>
      <c r="I382" s="74">
        <v>180</v>
      </c>
      <c r="J382" s="74">
        <v>171</v>
      </c>
      <c r="K382" s="74">
        <v>80</v>
      </c>
      <c r="L382" s="1656">
        <v>28</v>
      </c>
      <c r="M382" s="233">
        <v>1</v>
      </c>
      <c r="N382" s="114">
        <f>SUM(H382:$L382)</f>
        <v>539</v>
      </c>
      <c r="O382" s="134">
        <f t="shared" si="78"/>
        <v>60</v>
      </c>
      <c r="P382" s="1215" t="str">
        <f t="shared" si="79"/>
        <v>Yes</v>
      </c>
      <c r="Q382" s="1197" t="str">
        <f t="shared" si="80"/>
        <v>S</v>
      </c>
      <c r="R382" s="732" t="str">
        <f t="shared" si="81"/>
        <v> </v>
      </c>
      <c r="S382" s="1143"/>
    </row>
    <row r="383" spans="2:19" ht="15.75">
      <c r="B383" s="945" t="s">
        <v>130</v>
      </c>
      <c r="C383" s="964">
        <v>1041</v>
      </c>
      <c r="D383" s="167" t="s">
        <v>108</v>
      </c>
      <c r="E383" s="451" t="s">
        <v>48</v>
      </c>
      <c r="F383" s="402" t="s">
        <v>7</v>
      </c>
      <c r="G383" s="1257"/>
      <c r="H383" s="57">
        <v>80</v>
      </c>
      <c r="I383" s="74">
        <v>170</v>
      </c>
      <c r="J383" s="74">
        <v>198</v>
      </c>
      <c r="K383" s="74">
        <v>64</v>
      </c>
      <c r="L383" s="1656">
        <v>21</v>
      </c>
      <c r="M383" s="233">
        <v>2</v>
      </c>
      <c r="N383" s="114">
        <f>SUM(H383:$L383)</f>
        <v>533</v>
      </c>
      <c r="O383" s="134">
        <f t="shared" si="78"/>
        <v>60</v>
      </c>
      <c r="P383" s="1215" t="str">
        <f>IF(N383&gt;509,"Yes","NO")</f>
        <v>Yes</v>
      </c>
      <c r="Q383" s="1197" t="str">
        <f t="shared" si="80"/>
        <v>S</v>
      </c>
      <c r="R383" s="732" t="str">
        <f>IF(N383=0," ",IF(O383&lt;&gt;60,"ERROR!"," "))</f>
        <v> </v>
      </c>
      <c r="S383" s="1143"/>
    </row>
    <row r="384" spans="2:19" ht="15.75">
      <c r="B384" s="945" t="s">
        <v>130</v>
      </c>
      <c r="C384" s="729">
        <v>1661</v>
      </c>
      <c r="D384" s="150" t="s">
        <v>326</v>
      </c>
      <c r="E384" s="449" t="s">
        <v>42</v>
      </c>
      <c r="F384" s="402" t="s">
        <v>7</v>
      </c>
      <c r="G384" s="1184"/>
      <c r="H384" s="57">
        <v>90</v>
      </c>
      <c r="I384" s="58">
        <v>160</v>
      </c>
      <c r="J384" s="58">
        <v>162</v>
      </c>
      <c r="K384" s="58">
        <v>56</v>
      </c>
      <c r="L384" s="63">
        <v>56</v>
      </c>
      <c r="M384" s="233">
        <v>2</v>
      </c>
      <c r="N384" s="114">
        <f>SUM(H384:$L384)</f>
        <v>524</v>
      </c>
      <c r="O384" s="134">
        <f>(H384/10)+(I384/10)+(J384/9)+(K384/8)+(L384/7)+(M384)</f>
        <v>60</v>
      </c>
      <c r="P384" s="1215" t="str">
        <f>IF(N384&gt;509,"Yes","NO")</f>
        <v>Yes</v>
      </c>
      <c r="Q384" s="1197" t="str">
        <f t="shared" si="80"/>
        <v>S</v>
      </c>
      <c r="R384" s="732" t="str">
        <f>IF(N384=0," ",IF(O384&lt;&gt;60,"ERROR!"," "))</f>
        <v> </v>
      </c>
      <c r="S384" s="1143"/>
    </row>
    <row r="385" spans="2:19" ht="15.75">
      <c r="B385" s="945" t="s">
        <v>130</v>
      </c>
      <c r="C385" s="964">
        <v>1770</v>
      </c>
      <c r="D385" s="167" t="s">
        <v>393</v>
      </c>
      <c r="E385" s="451" t="s">
        <v>43</v>
      </c>
      <c r="F385" s="402" t="s">
        <v>7</v>
      </c>
      <c r="G385" s="1257"/>
      <c r="H385" s="57">
        <v>70</v>
      </c>
      <c r="I385" s="74">
        <v>140</v>
      </c>
      <c r="J385" s="74">
        <v>180</v>
      </c>
      <c r="K385" s="74">
        <v>112</v>
      </c>
      <c r="L385" s="1656">
        <v>21</v>
      </c>
      <c r="M385" s="233">
        <v>2</v>
      </c>
      <c r="N385" s="114">
        <f>SUM(H385:$L385)</f>
        <v>523</v>
      </c>
      <c r="O385" s="134">
        <f t="shared" si="78"/>
        <v>60</v>
      </c>
      <c r="P385" s="1172" t="str">
        <f t="shared" si="79"/>
        <v>Yes</v>
      </c>
      <c r="Q385" s="1197" t="str">
        <f t="shared" si="80"/>
        <v>S</v>
      </c>
      <c r="R385" s="732" t="str">
        <f t="shared" si="81"/>
        <v> </v>
      </c>
      <c r="S385" s="1143"/>
    </row>
    <row r="386" spans="2:19" ht="15.75">
      <c r="B386" s="945" t="s">
        <v>130</v>
      </c>
      <c r="C386" s="729">
        <v>1287</v>
      </c>
      <c r="D386" s="150" t="s">
        <v>251</v>
      </c>
      <c r="E386" s="449" t="s">
        <v>43</v>
      </c>
      <c r="F386" s="402" t="s">
        <v>7</v>
      </c>
      <c r="G386" s="1257"/>
      <c r="H386" s="57">
        <v>140</v>
      </c>
      <c r="I386" s="58">
        <v>200</v>
      </c>
      <c r="J386" s="58">
        <v>162</v>
      </c>
      <c r="K386" s="58">
        <v>8</v>
      </c>
      <c r="L386" s="63">
        <v>7</v>
      </c>
      <c r="M386" s="233">
        <v>6</v>
      </c>
      <c r="N386" s="114">
        <f>SUM(H386:$L386)</f>
        <v>517</v>
      </c>
      <c r="O386" s="134">
        <f t="shared" si="78"/>
        <v>60</v>
      </c>
      <c r="P386" s="203" t="str">
        <f t="shared" si="79"/>
        <v>Yes</v>
      </c>
      <c r="Q386" s="216"/>
      <c r="R386" s="732" t="str">
        <f t="shared" si="81"/>
        <v> </v>
      </c>
      <c r="S386" s="1143"/>
    </row>
    <row r="387" spans="2:19" ht="15.75">
      <c r="B387" s="945" t="s">
        <v>130</v>
      </c>
      <c r="C387" s="729">
        <v>2105</v>
      </c>
      <c r="D387" s="150" t="s">
        <v>235</v>
      </c>
      <c r="E387" s="449" t="s">
        <v>45</v>
      </c>
      <c r="F387" s="402" t="s">
        <v>7</v>
      </c>
      <c r="G387" s="1257"/>
      <c r="H387" s="57">
        <v>120</v>
      </c>
      <c r="I387" s="58">
        <v>110</v>
      </c>
      <c r="J387" s="58">
        <v>144</v>
      </c>
      <c r="K387" s="58">
        <v>112</v>
      </c>
      <c r="L387" s="63">
        <v>28</v>
      </c>
      <c r="M387" s="233">
        <v>3</v>
      </c>
      <c r="N387" s="114">
        <f>SUM(H387:$L387)</f>
        <v>514</v>
      </c>
      <c r="O387" s="134">
        <f t="shared" si="78"/>
        <v>60</v>
      </c>
      <c r="P387" s="203" t="str">
        <f t="shared" si="79"/>
        <v>Yes</v>
      </c>
      <c r="Q387" s="216"/>
      <c r="R387" s="732" t="str">
        <f t="shared" si="81"/>
        <v> </v>
      </c>
      <c r="S387" s="1143"/>
    </row>
    <row r="388" spans="2:19" ht="15.75">
      <c r="B388" s="945" t="s">
        <v>130</v>
      </c>
      <c r="C388" s="729">
        <v>1784</v>
      </c>
      <c r="D388" s="150" t="s">
        <v>405</v>
      </c>
      <c r="E388" s="449" t="s">
        <v>48</v>
      </c>
      <c r="F388" s="402" t="s">
        <v>7</v>
      </c>
      <c r="G388" s="1257"/>
      <c r="H388" s="57">
        <v>110</v>
      </c>
      <c r="I388" s="58">
        <v>110</v>
      </c>
      <c r="J388" s="58">
        <v>189</v>
      </c>
      <c r="K388" s="58">
        <v>64</v>
      </c>
      <c r="L388" s="63">
        <v>35</v>
      </c>
      <c r="M388" s="233">
        <v>4</v>
      </c>
      <c r="N388" s="114">
        <f>SUM(H388:$L388)</f>
        <v>508</v>
      </c>
      <c r="O388" s="134">
        <f t="shared" si="78"/>
        <v>60</v>
      </c>
      <c r="P388" s="203" t="str">
        <f t="shared" si="79"/>
        <v>NO</v>
      </c>
      <c r="Q388" s="216"/>
      <c r="R388" s="732" t="str">
        <f t="shared" si="81"/>
        <v> </v>
      </c>
      <c r="S388" s="1143"/>
    </row>
    <row r="389" spans="2:19" ht="15.75">
      <c r="B389" s="945" t="s">
        <v>130</v>
      </c>
      <c r="C389" s="729">
        <v>638</v>
      </c>
      <c r="D389" s="150" t="s">
        <v>168</v>
      </c>
      <c r="E389" s="449" t="s">
        <v>51</v>
      </c>
      <c r="F389" s="402" t="s">
        <v>7</v>
      </c>
      <c r="G389" s="1257"/>
      <c r="H389" s="57">
        <v>60</v>
      </c>
      <c r="I389" s="58">
        <v>130</v>
      </c>
      <c r="J389" s="58">
        <v>162</v>
      </c>
      <c r="K389" s="58">
        <v>120</v>
      </c>
      <c r="L389" s="63">
        <v>35</v>
      </c>
      <c r="M389" s="1657">
        <v>3</v>
      </c>
      <c r="N389" s="114">
        <f>SUM(H389:$L389)</f>
        <v>507</v>
      </c>
      <c r="O389" s="134">
        <f t="shared" si="78"/>
        <v>60</v>
      </c>
      <c r="P389" s="203" t="str">
        <f t="shared" si="79"/>
        <v>NO</v>
      </c>
      <c r="Q389" s="216"/>
      <c r="R389" s="732" t="str">
        <f t="shared" si="81"/>
        <v> </v>
      </c>
      <c r="S389" s="1143"/>
    </row>
    <row r="390" spans="2:19" ht="15.75">
      <c r="B390" s="945" t="s">
        <v>130</v>
      </c>
      <c r="C390" s="729">
        <v>1233</v>
      </c>
      <c r="D390" s="150" t="s">
        <v>234</v>
      </c>
      <c r="E390" s="449" t="s">
        <v>45</v>
      </c>
      <c r="F390" s="402" t="s">
        <v>7</v>
      </c>
      <c r="G390" s="1257"/>
      <c r="H390" s="57">
        <v>80</v>
      </c>
      <c r="I390" s="58">
        <v>80</v>
      </c>
      <c r="J390" s="58">
        <v>162</v>
      </c>
      <c r="K390" s="58">
        <v>152</v>
      </c>
      <c r="L390" s="63">
        <v>28</v>
      </c>
      <c r="M390" s="233">
        <v>3</v>
      </c>
      <c r="N390" s="114">
        <f>SUM(H390:$L390)</f>
        <v>502</v>
      </c>
      <c r="O390" s="134">
        <f t="shared" si="78"/>
        <v>60</v>
      </c>
      <c r="P390" s="203" t="str">
        <f t="shared" si="79"/>
        <v>NO</v>
      </c>
      <c r="Q390" s="216">
        <f aca="true" t="shared" si="82" ref="Q390:Q401">IF(P390="yes","S","")</f>
      </c>
      <c r="R390" s="732" t="str">
        <f t="shared" si="81"/>
        <v> </v>
      </c>
      <c r="S390" s="1143"/>
    </row>
    <row r="391" spans="2:19" ht="15.75">
      <c r="B391" s="945" t="s">
        <v>130</v>
      </c>
      <c r="C391" s="729">
        <v>1799</v>
      </c>
      <c r="D391" s="150" t="s">
        <v>384</v>
      </c>
      <c r="E391" s="449" t="s">
        <v>48</v>
      </c>
      <c r="F391" s="402" t="s">
        <v>7</v>
      </c>
      <c r="G391" s="1257"/>
      <c r="H391" s="57">
        <v>70</v>
      </c>
      <c r="I391" s="58">
        <v>70</v>
      </c>
      <c r="J391" s="58">
        <v>207</v>
      </c>
      <c r="K391" s="58">
        <v>104</v>
      </c>
      <c r="L391" s="63">
        <v>49</v>
      </c>
      <c r="M391" s="233">
        <v>3</v>
      </c>
      <c r="N391" s="114">
        <f>SUM(H391:$L391)</f>
        <v>500</v>
      </c>
      <c r="O391" s="134">
        <f t="shared" si="78"/>
        <v>60</v>
      </c>
      <c r="P391" s="203" t="str">
        <f t="shared" si="79"/>
        <v>NO</v>
      </c>
      <c r="Q391" s="216">
        <f t="shared" si="82"/>
      </c>
      <c r="R391" s="732" t="str">
        <f t="shared" si="81"/>
        <v> </v>
      </c>
      <c r="S391" s="1143"/>
    </row>
    <row r="392" spans="2:19" ht="15.75">
      <c r="B392" s="945" t="s">
        <v>130</v>
      </c>
      <c r="C392" s="729">
        <v>1050</v>
      </c>
      <c r="D392" s="150" t="s">
        <v>364</v>
      </c>
      <c r="E392" s="449" t="s">
        <v>46</v>
      </c>
      <c r="F392" s="402" t="s">
        <v>7</v>
      </c>
      <c r="G392" s="1257"/>
      <c r="H392" s="57">
        <v>40</v>
      </c>
      <c r="I392" s="58">
        <v>60</v>
      </c>
      <c r="J392" s="58">
        <v>198</v>
      </c>
      <c r="K392" s="58">
        <v>144</v>
      </c>
      <c r="L392" s="63">
        <v>56</v>
      </c>
      <c r="M392" s="233">
        <v>2</v>
      </c>
      <c r="N392" s="114">
        <f>SUM(H392:$L392)</f>
        <v>498</v>
      </c>
      <c r="O392" s="134">
        <f t="shared" si="78"/>
        <v>60</v>
      </c>
      <c r="P392" s="203" t="str">
        <f t="shared" si="79"/>
        <v>NO</v>
      </c>
      <c r="Q392" s="216">
        <f t="shared" si="82"/>
      </c>
      <c r="R392" s="732" t="str">
        <f t="shared" si="81"/>
        <v> </v>
      </c>
      <c r="S392" s="1143"/>
    </row>
    <row r="393" spans="2:19" ht="15.75">
      <c r="B393" s="945" t="s">
        <v>130</v>
      </c>
      <c r="C393" s="729">
        <v>1476</v>
      </c>
      <c r="D393" s="150" t="s">
        <v>90</v>
      </c>
      <c r="E393" s="449" t="s">
        <v>43</v>
      </c>
      <c r="F393" s="402" t="s">
        <v>7</v>
      </c>
      <c r="G393" s="1257"/>
      <c r="H393" s="57">
        <v>50</v>
      </c>
      <c r="I393" s="58">
        <v>120</v>
      </c>
      <c r="J393" s="58">
        <v>180</v>
      </c>
      <c r="K393" s="58">
        <v>112</v>
      </c>
      <c r="L393" s="63">
        <v>35</v>
      </c>
      <c r="M393" s="233">
        <v>4</v>
      </c>
      <c r="N393" s="114">
        <f>SUM(H393:$L393)</f>
        <v>497</v>
      </c>
      <c r="O393" s="134">
        <f t="shared" si="78"/>
        <v>60</v>
      </c>
      <c r="P393" s="203" t="str">
        <f t="shared" si="79"/>
        <v>NO</v>
      </c>
      <c r="Q393" s="216">
        <f t="shared" si="82"/>
      </c>
      <c r="R393" s="732" t="str">
        <f t="shared" si="81"/>
        <v> </v>
      </c>
      <c r="S393" s="1143"/>
    </row>
    <row r="394" spans="2:19" ht="15.75">
      <c r="B394" s="945" t="s">
        <v>130</v>
      </c>
      <c r="C394" s="729">
        <v>1065</v>
      </c>
      <c r="D394" s="150" t="s">
        <v>100</v>
      </c>
      <c r="E394" s="449" t="s">
        <v>48</v>
      </c>
      <c r="F394" s="402" t="s">
        <v>7</v>
      </c>
      <c r="G394" s="1257"/>
      <c r="H394" s="57">
        <v>90</v>
      </c>
      <c r="I394" s="58">
        <v>60</v>
      </c>
      <c r="J394" s="58">
        <v>207</v>
      </c>
      <c r="K394" s="58">
        <v>112</v>
      </c>
      <c r="L394" s="63">
        <v>28</v>
      </c>
      <c r="M394" s="233">
        <v>4</v>
      </c>
      <c r="N394" s="114">
        <f>SUM(H394:$L394)</f>
        <v>497</v>
      </c>
      <c r="O394" s="134">
        <f t="shared" si="78"/>
        <v>60</v>
      </c>
      <c r="P394" s="203" t="str">
        <f t="shared" si="79"/>
        <v>NO</v>
      </c>
      <c r="Q394" s="216">
        <f t="shared" si="82"/>
      </c>
      <c r="R394" s="732" t="str">
        <f t="shared" si="81"/>
        <v> </v>
      </c>
      <c r="S394" s="1143"/>
    </row>
    <row r="395" spans="2:19" ht="15.75">
      <c r="B395" s="945" t="s">
        <v>130</v>
      </c>
      <c r="C395" s="729">
        <v>2218</v>
      </c>
      <c r="D395" s="150" t="s">
        <v>199</v>
      </c>
      <c r="E395" s="449" t="s">
        <v>43</v>
      </c>
      <c r="F395" s="402" t="s">
        <v>7</v>
      </c>
      <c r="G395" s="1257"/>
      <c r="H395" s="57">
        <v>70</v>
      </c>
      <c r="I395" s="58">
        <v>60</v>
      </c>
      <c r="J395" s="58">
        <v>189</v>
      </c>
      <c r="K395" s="58">
        <v>120</v>
      </c>
      <c r="L395" s="63">
        <v>56</v>
      </c>
      <c r="M395" s="233">
        <v>3</v>
      </c>
      <c r="N395" s="114">
        <f>SUM(H395:$L395)</f>
        <v>495</v>
      </c>
      <c r="O395" s="134">
        <f>(H395/10)+(I395/10)+(J395/9)+(K395/8)+(L395/7)+(M395)</f>
        <v>60</v>
      </c>
      <c r="P395" s="203" t="str">
        <f>IF(N395&gt;509,"Yes","NO")</f>
        <v>NO</v>
      </c>
      <c r="Q395" s="216">
        <f>IF(P395="yes","S","")</f>
      </c>
      <c r="R395" s="732" t="str">
        <f>IF(N395=0," ",IF(O395&lt;&gt;60,"ERROR!"," "))</f>
        <v> </v>
      </c>
      <c r="S395" s="1143"/>
    </row>
    <row r="396" spans="2:19" ht="15.75">
      <c r="B396" s="945" t="s">
        <v>130</v>
      </c>
      <c r="C396" s="729">
        <v>1143</v>
      </c>
      <c r="D396" s="150" t="s">
        <v>347</v>
      </c>
      <c r="E396" s="449" t="s">
        <v>46</v>
      </c>
      <c r="F396" s="402" t="s">
        <v>7</v>
      </c>
      <c r="G396" s="1257"/>
      <c r="H396" s="57">
        <v>60</v>
      </c>
      <c r="I396" s="58">
        <v>80</v>
      </c>
      <c r="J396" s="58">
        <v>180</v>
      </c>
      <c r="K396" s="58">
        <v>112</v>
      </c>
      <c r="L396" s="63">
        <v>63</v>
      </c>
      <c r="M396" s="233">
        <v>3</v>
      </c>
      <c r="N396" s="114">
        <f>SUM(H396:$L396)</f>
        <v>495</v>
      </c>
      <c r="O396" s="134">
        <f t="shared" si="78"/>
        <v>60</v>
      </c>
      <c r="P396" s="203" t="str">
        <f t="shared" si="79"/>
        <v>NO</v>
      </c>
      <c r="Q396" s="216">
        <f t="shared" si="82"/>
      </c>
      <c r="R396" s="732" t="str">
        <f t="shared" si="81"/>
        <v> </v>
      </c>
      <c r="S396" s="1143"/>
    </row>
    <row r="397" spans="2:19" ht="15.75">
      <c r="B397" s="945" t="s">
        <v>130</v>
      </c>
      <c r="C397" s="729">
        <v>1051</v>
      </c>
      <c r="D397" s="150" t="s">
        <v>268</v>
      </c>
      <c r="E397" s="449" t="s">
        <v>46</v>
      </c>
      <c r="F397" s="402" t="s">
        <v>7</v>
      </c>
      <c r="G397" s="1257"/>
      <c r="H397" s="57">
        <v>90</v>
      </c>
      <c r="I397" s="58">
        <v>100</v>
      </c>
      <c r="J397" s="58">
        <v>225</v>
      </c>
      <c r="K397" s="58">
        <v>32</v>
      </c>
      <c r="L397" s="63">
        <v>42</v>
      </c>
      <c r="M397" s="233">
        <v>6</v>
      </c>
      <c r="N397" s="114">
        <f>SUM(H397:$L397)</f>
        <v>489</v>
      </c>
      <c r="O397" s="134">
        <f t="shared" si="78"/>
        <v>60</v>
      </c>
      <c r="P397" s="203" t="str">
        <f t="shared" si="79"/>
        <v>NO</v>
      </c>
      <c r="Q397" s="216">
        <f t="shared" si="82"/>
      </c>
      <c r="R397" s="732" t="str">
        <f>IF(N397=0," ",IF(O397&lt;&gt;60,"ERROR!"," "))</f>
        <v> </v>
      </c>
      <c r="S397" s="1143"/>
    </row>
    <row r="398" spans="2:19" ht="15.75">
      <c r="B398" s="945" t="s">
        <v>130</v>
      </c>
      <c r="C398" s="729">
        <v>1618</v>
      </c>
      <c r="D398" s="150" t="s">
        <v>80</v>
      </c>
      <c r="E398" s="449" t="s">
        <v>45</v>
      </c>
      <c r="F398" s="402" t="s">
        <v>7</v>
      </c>
      <c r="G398" s="1257"/>
      <c r="H398" s="57">
        <v>80</v>
      </c>
      <c r="I398" s="58">
        <v>60</v>
      </c>
      <c r="J398" s="58">
        <v>171</v>
      </c>
      <c r="K398" s="58">
        <v>136</v>
      </c>
      <c r="L398" s="63">
        <v>42</v>
      </c>
      <c r="M398" s="233">
        <v>4</v>
      </c>
      <c r="N398" s="114">
        <f>SUM(H398:$L398)</f>
        <v>489</v>
      </c>
      <c r="O398" s="134">
        <f t="shared" si="78"/>
        <v>60</v>
      </c>
      <c r="P398" s="203" t="str">
        <f t="shared" si="79"/>
        <v>NO</v>
      </c>
      <c r="Q398" s="216">
        <f t="shared" si="82"/>
      </c>
      <c r="R398" s="732" t="str">
        <f t="shared" si="81"/>
        <v> </v>
      </c>
      <c r="S398" s="1143"/>
    </row>
    <row r="399" spans="2:19" ht="15.75" hidden="1">
      <c r="B399" s="945" t="s">
        <v>130</v>
      </c>
      <c r="C399" s="729">
        <v>90</v>
      </c>
      <c r="D399" s="150" t="s">
        <v>351</v>
      </c>
      <c r="E399" s="449" t="s">
        <v>44</v>
      </c>
      <c r="F399" s="402" t="s">
        <v>7</v>
      </c>
      <c r="G399" s="1257"/>
      <c r="H399" s="57"/>
      <c r="I399" s="58"/>
      <c r="J399" s="58"/>
      <c r="K399" s="58"/>
      <c r="L399" s="63"/>
      <c r="M399" s="233"/>
      <c r="N399" s="114">
        <f>SUM(H399:$L399)</f>
        <v>0</v>
      </c>
      <c r="O399" s="134">
        <f t="shared" si="78"/>
        <v>0</v>
      </c>
      <c r="P399" s="203" t="str">
        <f t="shared" si="79"/>
        <v>NO</v>
      </c>
      <c r="Q399" s="216">
        <f t="shared" si="82"/>
      </c>
      <c r="R399" s="732" t="str">
        <f t="shared" si="81"/>
        <v> </v>
      </c>
      <c r="S399" s="1143"/>
    </row>
    <row r="400" spans="2:19" ht="15.75" hidden="1">
      <c r="B400" s="945" t="s">
        <v>130</v>
      </c>
      <c r="C400" s="729">
        <v>169</v>
      </c>
      <c r="D400" s="150" t="s">
        <v>171</v>
      </c>
      <c r="E400" s="449" t="s">
        <v>43</v>
      </c>
      <c r="F400" s="402" t="s">
        <v>7</v>
      </c>
      <c r="G400" s="1257"/>
      <c r="H400" s="57"/>
      <c r="I400" s="58"/>
      <c r="J400" s="58"/>
      <c r="K400" s="58"/>
      <c r="L400" s="63"/>
      <c r="M400" s="233"/>
      <c r="N400" s="114">
        <f>SUM(H400:$L400)</f>
        <v>0</v>
      </c>
      <c r="O400" s="134">
        <f t="shared" si="78"/>
        <v>0</v>
      </c>
      <c r="P400" s="203" t="str">
        <f t="shared" si="79"/>
        <v>NO</v>
      </c>
      <c r="Q400" s="216">
        <f t="shared" si="82"/>
      </c>
      <c r="R400" s="732" t="str">
        <f>IF(N400=0," ",IF(O400&lt;&gt;60,"ERROR!"," "))</f>
        <v> </v>
      </c>
      <c r="S400" s="1143"/>
    </row>
    <row r="401" spans="2:19" ht="15.75">
      <c r="B401" s="945" t="s">
        <v>130</v>
      </c>
      <c r="C401" s="729">
        <v>1036</v>
      </c>
      <c r="D401" s="150" t="s">
        <v>372</v>
      </c>
      <c r="E401" s="449" t="s">
        <v>45</v>
      </c>
      <c r="F401" s="402" t="s">
        <v>7</v>
      </c>
      <c r="G401" s="1257"/>
      <c r="H401" s="57">
        <v>40</v>
      </c>
      <c r="I401" s="58">
        <v>80</v>
      </c>
      <c r="J401" s="58">
        <v>216</v>
      </c>
      <c r="K401" s="58">
        <v>88</v>
      </c>
      <c r="L401" s="63">
        <v>63</v>
      </c>
      <c r="M401" s="233">
        <v>4</v>
      </c>
      <c r="N401" s="114">
        <f>SUM(H401:$L401)</f>
        <v>487</v>
      </c>
      <c r="O401" s="134">
        <f t="shared" si="78"/>
        <v>60</v>
      </c>
      <c r="P401" s="203" t="str">
        <f t="shared" si="79"/>
        <v>NO</v>
      </c>
      <c r="Q401" s="216">
        <f t="shared" si="82"/>
      </c>
      <c r="R401" s="732" t="str">
        <f t="shared" si="81"/>
        <v> </v>
      </c>
      <c r="S401" s="1143"/>
    </row>
    <row r="402" spans="2:19" ht="15.75">
      <c r="B402" s="945" t="s">
        <v>130</v>
      </c>
      <c r="C402" s="729">
        <v>2786</v>
      </c>
      <c r="D402" s="150" t="s">
        <v>81</v>
      </c>
      <c r="E402" s="449" t="s">
        <v>51</v>
      </c>
      <c r="F402" s="402" t="s">
        <v>7</v>
      </c>
      <c r="G402" s="1257"/>
      <c r="H402" s="57">
        <v>10</v>
      </c>
      <c r="I402" s="58">
        <v>150</v>
      </c>
      <c r="J402" s="58">
        <v>144</v>
      </c>
      <c r="K402" s="58">
        <v>120</v>
      </c>
      <c r="L402" s="63">
        <v>63</v>
      </c>
      <c r="M402" s="233">
        <v>4</v>
      </c>
      <c r="N402" s="114">
        <f>SUM(H402:$L402)</f>
        <v>487</v>
      </c>
      <c r="O402" s="134">
        <f aca="true" t="shared" si="83" ref="O402:O408">(H402/10)+(I402/10)+(J402/9)+(K402/8)+(L402/7)+(M402)</f>
        <v>60</v>
      </c>
      <c r="P402" s="1551" t="str">
        <f aca="true" t="shared" si="84" ref="P402:P409">IF(N402&gt;509,"Yes","NO")</f>
        <v>NO</v>
      </c>
      <c r="Q402" s="1094">
        <f aca="true" t="shared" si="85" ref="Q402:Q408">IF(P402="yes","S","")</f>
      </c>
      <c r="R402" s="732" t="str">
        <f t="shared" si="81"/>
        <v> </v>
      </c>
      <c r="S402" s="1143"/>
    </row>
    <row r="403" spans="2:19" ht="15.75">
      <c r="B403" s="945" t="s">
        <v>130</v>
      </c>
      <c r="C403" s="729">
        <v>1118</v>
      </c>
      <c r="D403" s="150" t="s">
        <v>362</v>
      </c>
      <c r="E403" s="449" t="s">
        <v>50</v>
      </c>
      <c r="F403" s="402" t="s">
        <v>7</v>
      </c>
      <c r="G403" s="1257"/>
      <c r="H403" s="57">
        <v>30</v>
      </c>
      <c r="I403" s="58">
        <v>80</v>
      </c>
      <c r="J403" s="58">
        <v>216</v>
      </c>
      <c r="K403" s="58">
        <v>96</v>
      </c>
      <c r="L403" s="63">
        <v>63</v>
      </c>
      <c r="M403" s="233">
        <v>4</v>
      </c>
      <c r="N403" s="114">
        <f>SUM(H403:$L403)</f>
        <v>485</v>
      </c>
      <c r="O403" s="134">
        <f t="shared" si="83"/>
        <v>60</v>
      </c>
      <c r="P403" s="203" t="str">
        <f t="shared" si="84"/>
        <v>NO</v>
      </c>
      <c r="Q403" s="216">
        <f t="shared" si="85"/>
      </c>
      <c r="R403" s="732" t="str">
        <f t="shared" si="81"/>
        <v> </v>
      </c>
      <c r="S403" s="1143"/>
    </row>
    <row r="404" spans="2:19" ht="15.75">
      <c r="B404" s="945" t="s">
        <v>130</v>
      </c>
      <c r="C404" s="729">
        <v>1054</v>
      </c>
      <c r="D404" s="150" t="s">
        <v>273</v>
      </c>
      <c r="E404" s="449" t="s">
        <v>46</v>
      </c>
      <c r="F404" s="402" t="s">
        <v>7</v>
      </c>
      <c r="G404" s="1257"/>
      <c r="H404" s="57">
        <v>60</v>
      </c>
      <c r="I404" s="58">
        <v>40</v>
      </c>
      <c r="J404" s="58">
        <v>144</v>
      </c>
      <c r="K404" s="58">
        <v>96</v>
      </c>
      <c r="L404" s="63">
        <v>70</v>
      </c>
      <c r="M404" s="233">
        <v>12</v>
      </c>
      <c r="N404" s="114">
        <f>SUM(H404:$L404)</f>
        <v>410</v>
      </c>
      <c r="O404" s="134">
        <f t="shared" si="83"/>
        <v>60</v>
      </c>
      <c r="P404" s="203" t="str">
        <f t="shared" si="84"/>
        <v>NO</v>
      </c>
      <c r="Q404" s="216">
        <f t="shared" si="85"/>
      </c>
      <c r="R404" s="732" t="str">
        <f t="shared" si="81"/>
        <v> </v>
      </c>
      <c r="S404" s="1143"/>
    </row>
    <row r="405" spans="2:19" ht="15.75">
      <c r="B405" s="945" t="s">
        <v>130</v>
      </c>
      <c r="C405" s="729">
        <v>1225</v>
      </c>
      <c r="D405" s="150" t="s">
        <v>98</v>
      </c>
      <c r="E405" s="449" t="s">
        <v>51</v>
      </c>
      <c r="F405" s="402" t="s">
        <v>7</v>
      </c>
      <c r="G405" s="1257"/>
      <c r="H405" s="57">
        <v>50</v>
      </c>
      <c r="I405" s="58">
        <v>70</v>
      </c>
      <c r="J405" s="58">
        <v>126</v>
      </c>
      <c r="K405" s="58">
        <v>104</v>
      </c>
      <c r="L405" s="63">
        <v>56</v>
      </c>
      <c r="M405" s="233">
        <v>13</v>
      </c>
      <c r="N405" s="114">
        <f>SUM(H405:$L405)</f>
        <v>406</v>
      </c>
      <c r="O405" s="134">
        <f t="shared" si="83"/>
        <v>60</v>
      </c>
      <c r="P405" s="203" t="str">
        <f t="shared" si="84"/>
        <v>NO</v>
      </c>
      <c r="Q405" s="216">
        <f t="shared" si="85"/>
      </c>
      <c r="R405" s="732" t="str">
        <f t="shared" si="81"/>
        <v> </v>
      </c>
      <c r="S405" s="1143"/>
    </row>
    <row r="406" spans="2:19" ht="15.75">
      <c r="B406" s="945" t="s">
        <v>130</v>
      </c>
      <c r="C406" s="729">
        <v>1615</v>
      </c>
      <c r="D406" s="150" t="s">
        <v>275</v>
      </c>
      <c r="E406" s="449" t="s">
        <v>51</v>
      </c>
      <c r="F406" s="402" t="s">
        <v>7</v>
      </c>
      <c r="G406" s="1257"/>
      <c r="H406" s="57">
        <v>40</v>
      </c>
      <c r="I406" s="58">
        <v>50</v>
      </c>
      <c r="J406" s="58">
        <v>108</v>
      </c>
      <c r="K406" s="58">
        <v>144</v>
      </c>
      <c r="L406" s="63">
        <v>63</v>
      </c>
      <c r="M406" s="233">
        <v>12</v>
      </c>
      <c r="N406" s="114">
        <f>SUM(H406:$L406)</f>
        <v>405</v>
      </c>
      <c r="O406" s="134">
        <f t="shared" si="83"/>
        <v>60</v>
      </c>
      <c r="P406" s="203" t="str">
        <f t="shared" si="84"/>
        <v>NO</v>
      </c>
      <c r="Q406" s="216">
        <f t="shared" si="85"/>
      </c>
      <c r="R406" s="732" t="str">
        <f t="shared" si="81"/>
        <v> </v>
      </c>
      <c r="S406" s="1143"/>
    </row>
    <row r="407" spans="2:19" ht="15.75" hidden="1">
      <c r="B407" s="945" t="s">
        <v>130</v>
      </c>
      <c r="C407" s="729">
        <v>1435</v>
      </c>
      <c r="D407" s="150" t="s">
        <v>84</v>
      </c>
      <c r="E407" s="449" t="s">
        <v>51</v>
      </c>
      <c r="F407" s="402" t="s">
        <v>7</v>
      </c>
      <c r="G407" s="1257"/>
      <c r="H407" s="57"/>
      <c r="I407" s="58"/>
      <c r="J407" s="58"/>
      <c r="K407" s="58"/>
      <c r="L407" s="63"/>
      <c r="M407" s="233"/>
      <c r="N407" s="114">
        <f>SUM(H407:$L407)</f>
        <v>0</v>
      </c>
      <c r="O407" s="134">
        <f>(H407/10)+(I407/10)+(J407/9)+(K407/8)+(L407/7)+(M407)</f>
        <v>0</v>
      </c>
      <c r="P407" s="203" t="str">
        <f t="shared" si="84"/>
        <v>NO</v>
      </c>
      <c r="Q407" s="216">
        <f>IF(P407="yes","S","")</f>
      </c>
      <c r="R407" s="732" t="str">
        <f>IF(N407=0," ",IF(O407&lt;&gt;60,"ERROR!"," "))</f>
        <v> </v>
      </c>
      <c r="S407" s="1143"/>
    </row>
    <row r="408" spans="2:19" ht="15.75" hidden="1">
      <c r="B408" s="945" t="s">
        <v>130</v>
      </c>
      <c r="C408" s="729">
        <v>1624</v>
      </c>
      <c r="D408" s="150" t="s">
        <v>274</v>
      </c>
      <c r="E408" s="449" t="s">
        <v>51</v>
      </c>
      <c r="F408" s="402" t="s">
        <v>7</v>
      </c>
      <c r="G408" s="1257"/>
      <c r="H408" s="57"/>
      <c r="I408" s="58"/>
      <c r="J408" s="58"/>
      <c r="K408" s="58"/>
      <c r="L408" s="63"/>
      <c r="M408" s="233"/>
      <c r="N408" s="114">
        <f>SUM(H408:$L408)</f>
        <v>0</v>
      </c>
      <c r="O408" s="134">
        <f t="shared" si="83"/>
        <v>0</v>
      </c>
      <c r="P408" s="203" t="str">
        <f t="shared" si="84"/>
        <v>NO</v>
      </c>
      <c r="Q408" s="216">
        <f t="shared" si="85"/>
      </c>
      <c r="R408" s="732" t="str">
        <f t="shared" si="81"/>
        <v> </v>
      </c>
      <c r="S408" s="1143"/>
    </row>
    <row r="409" spans="2:19" ht="15.75">
      <c r="B409" s="945" t="s">
        <v>130</v>
      </c>
      <c r="C409" s="729">
        <v>1264</v>
      </c>
      <c r="D409" s="150" t="s">
        <v>303</v>
      </c>
      <c r="E409" s="449" t="s">
        <v>43</v>
      </c>
      <c r="F409" s="402" t="s">
        <v>7</v>
      </c>
      <c r="G409" s="1257"/>
      <c r="H409" s="57">
        <v>40</v>
      </c>
      <c r="I409" s="58">
        <v>80</v>
      </c>
      <c r="J409" s="58">
        <v>153</v>
      </c>
      <c r="K409" s="58">
        <v>96</v>
      </c>
      <c r="L409" s="63">
        <v>35</v>
      </c>
      <c r="M409" s="233">
        <v>14</v>
      </c>
      <c r="N409" s="114">
        <f>SUM(H409:$L409)</f>
        <v>404</v>
      </c>
      <c r="O409" s="134">
        <f aca="true" t="shared" si="86" ref="O409:O415">(H409/10)+(I409/10)+(J409/9)+(K409/8)+(L409/7)+(M409)</f>
        <v>60</v>
      </c>
      <c r="P409" s="203" t="str">
        <f t="shared" si="84"/>
        <v>NO</v>
      </c>
      <c r="Q409" s="216">
        <f aca="true" t="shared" si="87" ref="Q409:Q415">IF(P409="yes","S","")</f>
      </c>
      <c r="R409" s="732" t="str">
        <f t="shared" si="81"/>
        <v> </v>
      </c>
      <c r="S409" s="1143"/>
    </row>
    <row r="410" spans="2:19" ht="15.75">
      <c r="B410" s="945" t="s">
        <v>130</v>
      </c>
      <c r="C410" s="729">
        <v>1062</v>
      </c>
      <c r="D410" s="150" t="s">
        <v>325</v>
      </c>
      <c r="E410" s="449" t="s">
        <v>50</v>
      </c>
      <c r="F410" s="402" t="s">
        <v>7</v>
      </c>
      <c r="G410" s="1257"/>
      <c r="H410" s="57">
        <v>30</v>
      </c>
      <c r="I410" s="58">
        <v>120</v>
      </c>
      <c r="J410" s="58">
        <v>144</v>
      </c>
      <c r="K410" s="58">
        <v>64</v>
      </c>
      <c r="L410" s="63">
        <v>28</v>
      </c>
      <c r="M410" s="233">
        <v>17</v>
      </c>
      <c r="N410" s="114">
        <f>SUM(H410:$L410)</f>
        <v>386</v>
      </c>
      <c r="O410" s="134">
        <f t="shared" si="86"/>
        <v>60</v>
      </c>
      <c r="P410" s="203" t="str">
        <f>IF(N410&gt;509,"Yes","NO")</f>
        <v>NO</v>
      </c>
      <c r="Q410" s="216">
        <f t="shared" si="87"/>
      </c>
      <c r="R410" s="732" t="str">
        <f t="shared" si="81"/>
        <v> </v>
      </c>
      <c r="S410" s="1143"/>
    </row>
    <row r="411" spans="2:19" ht="15.75">
      <c r="B411" s="945" t="s">
        <v>130</v>
      </c>
      <c r="C411" s="729">
        <v>1782</v>
      </c>
      <c r="D411" s="150" t="s">
        <v>383</v>
      </c>
      <c r="E411" s="449" t="s">
        <v>48</v>
      </c>
      <c r="F411" s="402" t="s">
        <v>7</v>
      </c>
      <c r="G411" s="1257"/>
      <c r="H411" s="57">
        <v>30</v>
      </c>
      <c r="I411" s="58">
        <v>50</v>
      </c>
      <c r="J411" s="58">
        <v>90</v>
      </c>
      <c r="K411" s="58">
        <v>160</v>
      </c>
      <c r="L411" s="63">
        <v>35</v>
      </c>
      <c r="M411" s="233">
        <v>17</v>
      </c>
      <c r="N411" s="114">
        <f>SUM(H411:$L411)</f>
        <v>365</v>
      </c>
      <c r="O411" s="134">
        <f t="shared" si="86"/>
        <v>60</v>
      </c>
      <c r="P411" s="203" t="str">
        <f>IF(N411&gt;509,"Yes","NO")</f>
        <v>NO</v>
      </c>
      <c r="Q411" s="216">
        <f t="shared" si="87"/>
      </c>
      <c r="R411" s="732" t="str">
        <f t="shared" si="81"/>
        <v> </v>
      </c>
      <c r="S411" s="1143"/>
    </row>
    <row r="412" spans="2:19" ht="15.75">
      <c r="B412" s="945" t="s">
        <v>130</v>
      </c>
      <c r="C412" s="729">
        <v>1048</v>
      </c>
      <c r="D412" s="150" t="s">
        <v>386</v>
      </c>
      <c r="E412" s="449" t="s">
        <v>50</v>
      </c>
      <c r="F412" s="402" t="s">
        <v>7</v>
      </c>
      <c r="G412" s="1257"/>
      <c r="H412" s="57">
        <v>20</v>
      </c>
      <c r="I412" s="58">
        <v>20</v>
      </c>
      <c r="J412" s="58">
        <v>153</v>
      </c>
      <c r="K412" s="58">
        <v>72</v>
      </c>
      <c r="L412" s="63">
        <v>91</v>
      </c>
      <c r="M412" s="233">
        <v>17</v>
      </c>
      <c r="N412" s="114">
        <f>SUM(H412:$L412)</f>
        <v>356</v>
      </c>
      <c r="O412" s="134">
        <f t="shared" si="86"/>
        <v>60</v>
      </c>
      <c r="P412" s="203" t="str">
        <f>IF(N412&gt;509,"Yes","NO")</f>
        <v>NO</v>
      </c>
      <c r="Q412" s="216">
        <f t="shared" si="87"/>
      </c>
      <c r="R412" s="732" t="str">
        <f t="shared" si="81"/>
        <v> </v>
      </c>
      <c r="S412" s="1143"/>
    </row>
    <row r="413" spans="2:19" ht="16.5" thickBot="1">
      <c r="B413" s="945"/>
      <c r="C413" s="729">
        <v>1765</v>
      </c>
      <c r="D413" s="150" t="s">
        <v>363</v>
      </c>
      <c r="E413" s="449" t="s">
        <v>46</v>
      </c>
      <c r="F413" s="402" t="s">
        <v>7</v>
      </c>
      <c r="G413" s="1257"/>
      <c r="H413" s="57">
        <v>20</v>
      </c>
      <c r="I413" s="58">
        <v>20</v>
      </c>
      <c r="J413" s="58">
        <v>81</v>
      </c>
      <c r="K413" s="58">
        <v>120</v>
      </c>
      <c r="L413" s="63">
        <v>112</v>
      </c>
      <c r="M413" s="233">
        <v>16</v>
      </c>
      <c r="N413" s="114">
        <f>SUM(H413:$L413)</f>
        <v>353</v>
      </c>
      <c r="O413" s="134">
        <f>(H413/10)+(I413/10)+(J413/9)+(K413/8)+(L413/7)+(M413)</f>
        <v>60</v>
      </c>
      <c r="P413" s="203" t="str">
        <f>IF(N413&gt;509,"Yes","NO")</f>
        <v>NO</v>
      </c>
      <c r="Q413" s="216">
        <f>IF(P413="yes","S","")</f>
      </c>
      <c r="R413" s="732" t="str">
        <f>IF(N413=0," ",IF(O413&lt;&gt;60,"ERROR!"," "))</f>
        <v> </v>
      </c>
      <c r="S413" s="1143"/>
    </row>
    <row r="414" spans="2:19" ht="15.75" hidden="1">
      <c r="B414" s="945" t="s">
        <v>130</v>
      </c>
      <c r="C414" s="729">
        <v>1840</v>
      </c>
      <c r="D414" s="150" t="s">
        <v>376</v>
      </c>
      <c r="E414" s="449" t="s">
        <v>46</v>
      </c>
      <c r="F414" s="402" t="s">
        <v>7</v>
      </c>
      <c r="G414" s="1257"/>
      <c r="H414" s="57"/>
      <c r="I414" s="58"/>
      <c r="J414" s="58"/>
      <c r="K414" s="58"/>
      <c r="L414" s="63"/>
      <c r="M414" s="233"/>
      <c r="N414" s="114">
        <f>SUM(H414:$L414)</f>
        <v>0</v>
      </c>
      <c r="O414" s="134">
        <f t="shared" si="86"/>
        <v>0</v>
      </c>
      <c r="P414" s="203" t="str">
        <f>IF(N414&gt;509,"Yes","NO")</f>
        <v>NO</v>
      </c>
      <c r="Q414" s="216">
        <f t="shared" si="87"/>
      </c>
      <c r="R414" s="732" t="str">
        <f t="shared" si="81"/>
        <v> </v>
      </c>
      <c r="S414" s="1143"/>
    </row>
    <row r="415" spans="2:19" ht="16.5" hidden="1" thickBot="1">
      <c r="B415" s="945" t="s">
        <v>130</v>
      </c>
      <c r="C415" s="729">
        <v>1844</v>
      </c>
      <c r="D415" s="150" t="s">
        <v>396</v>
      </c>
      <c r="E415" s="449" t="s">
        <v>46</v>
      </c>
      <c r="F415" s="402" t="s">
        <v>7</v>
      </c>
      <c r="G415" s="1258"/>
      <c r="H415" s="59"/>
      <c r="I415" s="60"/>
      <c r="J415" s="60"/>
      <c r="K415" s="60"/>
      <c r="L415" s="62"/>
      <c r="M415" s="234"/>
      <c r="N415" s="152">
        <f>SUM(H415:$L415)</f>
        <v>0</v>
      </c>
      <c r="O415" s="584">
        <f t="shared" si="86"/>
        <v>0</v>
      </c>
      <c r="P415" s="203" t="str">
        <f>IF(N415&gt;509,"Yes","NO")</f>
        <v>NO</v>
      </c>
      <c r="Q415" s="869">
        <f t="shared" si="87"/>
      </c>
      <c r="R415" s="667" t="str">
        <f t="shared" si="81"/>
        <v> </v>
      </c>
      <c r="S415" s="1143"/>
    </row>
    <row r="416" spans="3:17" ht="27" customHeight="1" thickBot="1">
      <c r="C416" s="968">
        <f>COUNT(C338:C415)</f>
        <v>78</v>
      </c>
      <c r="D416" s="1430" t="s">
        <v>24</v>
      </c>
      <c r="E416" s="1437"/>
      <c r="F416" s="1430" t="s">
        <v>99</v>
      </c>
      <c r="G416" s="1431"/>
      <c r="H416" s="1431"/>
      <c r="I416" s="1431"/>
      <c r="J416" s="1431"/>
      <c r="K416" s="1431"/>
      <c r="L416" s="1431"/>
      <c r="M416" s="1431"/>
      <c r="N416" s="1432"/>
      <c r="O416" s="1431"/>
      <c r="P416" s="1431"/>
      <c r="Q416" s="1437"/>
    </row>
    <row r="417" ht="15.75"/>
    <row r="418" ht="15.75" hidden="1"/>
    <row r="419" spans="4:15" ht="30" customHeight="1" hidden="1" thickBot="1">
      <c r="D419" s="1467" t="s">
        <v>40</v>
      </c>
      <c r="E419" s="1468"/>
      <c r="F419" s="1468"/>
      <c r="G419" s="1468"/>
      <c r="H419" s="1468"/>
      <c r="I419" s="1468"/>
      <c r="J419" s="1468"/>
      <c r="K419" s="1468"/>
      <c r="L419" s="1468"/>
      <c r="M419" s="1468"/>
      <c r="N419" s="1469"/>
      <c r="O419" s="33"/>
    </row>
    <row r="420" spans="3:17" ht="32.25" hidden="1" thickBot="1">
      <c r="C420" s="962" t="s">
        <v>1</v>
      </c>
      <c r="D420" s="631" t="s">
        <v>0</v>
      </c>
      <c r="E420" s="465" t="s">
        <v>39</v>
      </c>
      <c r="F420" s="432" t="s">
        <v>57</v>
      </c>
      <c r="G420" s="251" t="s">
        <v>23</v>
      </c>
      <c r="H420" s="51" t="s">
        <v>19</v>
      </c>
      <c r="I420" s="145">
        <v>10</v>
      </c>
      <c r="J420" s="145">
        <v>9</v>
      </c>
      <c r="K420" s="145">
        <v>8</v>
      </c>
      <c r="L420" s="61">
        <v>7</v>
      </c>
      <c r="M420" s="40">
        <v>0</v>
      </c>
      <c r="N420" s="50" t="s">
        <v>3</v>
      </c>
      <c r="O420" s="28" t="s">
        <v>20</v>
      </c>
      <c r="P420" s="160" t="s">
        <v>22</v>
      </c>
      <c r="Q420" s="47" t="s">
        <v>23</v>
      </c>
    </row>
    <row r="421" spans="2:17" ht="15.75" hidden="1">
      <c r="B421" s="255" t="s">
        <v>131</v>
      </c>
      <c r="C421" s="970"/>
      <c r="D421" s="76"/>
      <c r="E421" s="443"/>
      <c r="F421" s="407" t="s">
        <v>8</v>
      </c>
      <c r="G421" s="30"/>
      <c r="H421" s="22"/>
      <c r="I421" s="56"/>
      <c r="J421" s="56"/>
      <c r="K421" s="56"/>
      <c r="L421" s="45"/>
      <c r="M421" s="30"/>
      <c r="N421" s="164"/>
      <c r="O421" s="136">
        <f aca="true" t="shared" si="88" ref="O421:O428">(H421/10)+(I421/10)+(J421/9)+(K421/8)+(L421/7)+(M421)</f>
        <v>0</v>
      </c>
      <c r="P421" s="1322"/>
      <c r="Q421" s="1323"/>
    </row>
    <row r="422" spans="2:17" ht="16.5" hidden="1" thickBot="1">
      <c r="B422" s="255" t="s">
        <v>131</v>
      </c>
      <c r="C422" s="972"/>
      <c r="D422" s="1026"/>
      <c r="E422" s="445"/>
      <c r="F422" s="406" t="s">
        <v>8</v>
      </c>
      <c r="G422" s="17"/>
      <c r="H422" s="24"/>
      <c r="I422" s="60"/>
      <c r="J422" s="60"/>
      <c r="K422" s="60"/>
      <c r="L422" s="44"/>
      <c r="M422" s="36"/>
      <c r="N422" s="119">
        <f aca="true" t="shared" si="89" ref="N422:N428">SUM(H422:M422)</f>
        <v>0</v>
      </c>
      <c r="O422" s="93">
        <f t="shared" si="88"/>
        <v>0</v>
      </c>
      <c r="P422" s="1397"/>
      <c r="Q422" s="1398"/>
    </row>
    <row r="423" spans="2:17" ht="16.5" hidden="1" thickBot="1">
      <c r="B423" s="255" t="s">
        <v>131</v>
      </c>
      <c r="C423" s="968"/>
      <c r="D423" s="1026"/>
      <c r="E423" s="445"/>
      <c r="F423" s="388" t="s">
        <v>4</v>
      </c>
      <c r="G423" s="17"/>
      <c r="H423" s="24"/>
      <c r="I423" s="60"/>
      <c r="J423" s="60"/>
      <c r="K423" s="60"/>
      <c r="L423" s="44"/>
      <c r="M423" s="36"/>
      <c r="N423" s="112">
        <f>SUM(H423:L423)</f>
        <v>0</v>
      </c>
      <c r="O423" s="93">
        <f t="shared" si="88"/>
        <v>0</v>
      </c>
      <c r="P423" s="174" t="str">
        <f>IF(N423&gt;589,"Yes","NO")</f>
        <v>NO</v>
      </c>
      <c r="Q423" s="152">
        <f>IF(P424="yes","HM","")</f>
      </c>
    </row>
    <row r="424" spans="2:17" ht="15.75" hidden="1">
      <c r="B424" s="255" t="s">
        <v>131</v>
      </c>
      <c r="C424" s="973"/>
      <c r="D424" s="1020"/>
      <c r="E424" s="106"/>
      <c r="F424" s="395" t="s">
        <v>5</v>
      </c>
      <c r="G424" s="83"/>
      <c r="H424" s="26"/>
      <c r="I424" s="3"/>
      <c r="J424" s="3"/>
      <c r="K424" s="3"/>
      <c r="L424" s="19"/>
      <c r="M424" s="38"/>
      <c r="N424" s="111">
        <f>SUM(H424:L424)</f>
        <v>0</v>
      </c>
      <c r="O424" s="136">
        <f>(H424/10)+(I424/10)+(J424/9)+(K424/8)+(L424/7)+(M424)</f>
        <v>0</v>
      </c>
      <c r="P424" s="186" t="str">
        <f>IF(N424&gt;574,"Yes","NO")</f>
        <v>NO</v>
      </c>
      <c r="Q424" s="108">
        <f>IF(P424="yes","G","")</f>
      </c>
    </row>
    <row r="425" spans="2:17" ht="16.5" hidden="1" thickBot="1">
      <c r="B425" s="255" t="s">
        <v>131</v>
      </c>
      <c r="C425" s="972"/>
      <c r="D425" s="1026"/>
      <c r="E425" s="445"/>
      <c r="F425" s="388" t="s">
        <v>5</v>
      </c>
      <c r="G425" s="17"/>
      <c r="H425" s="24"/>
      <c r="I425" s="60"/>
      <c r="J425" s="60"/>
      <c r="K425" s="60"/>
      <c r="L425" s="44"/>
      <c r="M425" s="36"/>
      <c r="N425" s="112">
        <f>SUM(H425:L425)</f>
        <v>0</v>
      </c>
      <c r="O425" s="93">
        <f t="shared" si="88"/>
        <v>0</v>
      </c>
      <c r="P425" s="174" t="str">
        <f>IF(N425&gt;574,"Yes","NO")</f>
        <v>NO</v>
      </c>
      <c r="Q425" s="152">
        <f>IF(P425="yes","G","")</f>
      </c>
    </row>
    <row r="426" spans="2:17" ht="16.5" hidden="1" thickBot="1">
      <c r="B426" s="255" t="s">
        <v>131</v>
      </c>
      <c r="C426" s="968"/>
      <c r="D426" s="1023"/>
      <c r="E426" s="466"/>
      <c r="F426" s="391" t="s">
        <v>6</v>
      </c>
      <c r="G426" s="129"/>
      <c r="H426" s="29"/>
      <c r="I426" s="11"/>
      <c r="J426" s="11"/>
      <c r="K426" s="11"/>
      <c r="L426" s="20"/>
      <c r="M426" s="37"/>
      <c r="N426" s="109">
        <f t="shared" si="89"/>
        <v>0</v>
      </c>
      <c r="O426" s="127">
        <f t="shared" si="88"/>
        <v>0</v>
      </c>
      <c r="P426" s="1032" t="str">
        <f>IF(N426&gt;549,"Yes","NO")</f>
        <v>NO</v>
      </c>
      <c r="Q426" s="115">
        <f>IF(P426="yes","G","")</f>
      </c>
    </row>
    <row r="427" spans="2:17" ht="15.75" hidden="1">
      <c r="B427" s="255" t="s">
        <v>131</v>
      </c>
      <c r="C427" s="973"/>
      <c r="D427" s="1020"/>
      <c r="E427" s="106"/>
      <c r="F427" s="395" t="s">
        <v>7</v>
      </c>
      <c r="G427" s="83"/>
      <c r="H427" s="26"/>
      <c r="I427" s="3"/>
      <c r="J427" s="3"/>
      <c r="K427" s="3"/>
      <c r="L427" s="19"/>
      <c r="M427" s="35"/>
      <c r="N427" s="110">
        <f t="shared" si="89"/>
        <v>0</v>
      </c>
      <c r="O427" s="105">
        <f t="shared" si="88"/>
        <v>0</v>
      </c>
      <c r="P427" s="122" t="str">
        <f>IF(N427&gt;509,"Yes","NO")</f>
        <v>NO</v>
      </c>
      <c r="Q427" s="108">
        <f>IF(P427="yes","G","")</f>
      </c>
    </row>
    <row r="428" spans="2:17" ht="16.5" hidden="1" thickBot="1">
      <c r="B428" s="255" t="s">
        <v>131</v>
      </c>
      <c r="C428" s="975"/>
      <c r="D428" s="1026"/>
      <c r="E428" s="445"/>
      <c r="F428" s="388" t="s">
        <v>7</v>
      </c>
      <c r="G428" s="17"/>
      <c r="H428" s="24"/>
      <c r="I428" s="60"/>
      <c r="J428" s="60"/>
      <c r="K428" s="60"/>
      <c r="L428" s="44"/>
      <c r="M428" s="36"/>
      <c r="N428" s="112">
        <f t="shared" si="89"/>
        <v>0</v>
      </c>
      <c r="O428" s="93">
        <f t="shared" si="88"/>
        <v>0</v>
      </c>
      <c r="P428" s="121" t="str">
        <f>IF(N428&gt;509,"Yes","NO")</f>
        <v>NO</v>
      </c>
      <c r="Q428" s="152">
        <f>IF(P428="yes","S","")</f>
      </c>
    </row>
    <row r="429" spans="3:17" ht="25.5" customHeight="1" hidden="1" thickBot="1">
      <c r="C429" s="968">
        <f>COUNT(C421:C428)</f>
        <v>0</v>
      </c>
      <c r="D429" s="1466" t="s">
        <v>24</v>
      </c>
      <c r="E429" s="1442"/>
      <c r="F429" s="1442"/>
      <c r="G429" s="1443"/>
      <c r="H429" s="1441" t="s">
        <v>47</v>
      </c>
      <c r="I429" s="1442"/>
      <c r="J429" s="1442"/>
      <c r="K429" s="1442"/>
      <c r="L429" s="1442"/>
      <c r="M429" s="1442"/>
      <c r="N429" s="1442"/>
      <c r="O429" s="1442"/>
      <c r="P429" s="1442"/>
      <c r="Q429" s="1443"/>
    </row>
    <row r="430" spans="4:15" ht="24" customHeight="1" hidden="1" thickBot="1">
      <c r="D430" s="1448" t="s">
        <v>36</v>
      </c>
      <c r="E430" s="1449"/>
      <c r="F430" s="1449"/>
      <c r="G430" s="1449"/>
      <c r="H430" s="1449"/>
      <c r="I430" s="1449"/>
      <c r="J430" s="1449"/>
      <c r="K430" s="1449"/>
      <c r="L430" s="1449"/>
      <c r="M430" s="1449"/>
      <c r="N430" s="1450"/>
      <c r="O430" s="33"/>
    </row>
    <row r="431" spans="4:19" ht="30.75" hidden="1" thickBot="1">
      <c r="D431" s="71"/>
      <c r="E431" s="468" t="s">
        <v>1</v>
      </c>
      <c r="F431" s="392" t="s">
        <v>39</v>
      </c>
      <c r="G431" s="160" t="s">
        <v>2</v>
      </c>
      <c r="H431" s="21" t="s">
        <v>19</v>
      </c>
      <c r="I431" s="10">
        <v>10</v>
      </c>
      <c r="J431" s="10">
        <v>9</v>
      </c>
      <c r="K431" s="10">
        <v>8</v>
      </c>
      <c r="L431" s="72">
        <v>7</v>
      </c>
      <c r="M431" s="145">
        <v>6</v>
      </c>
      <c r="N431" s="7">
        <v>5</v>
      </c>
      <c r="O431" s="40">
        <v>0</v>
      </c>
      <c r="P431" s="50" t="s">
        <v>3</v>
      </c>
      <c r="Q431" s="1035" t="s">
        <v>20</v>
      </c>
      <c r="R431" s="252" t="s">
        <v>22</v>
      </c>
      <c r="S431" s="171" t="s">
        <v>23</v>
      </c>
    </row>
    <row r="432" spans="4:19" ht="15.75" hidden="1">
      <c r="D432" s="153"/>
      <c r="E432" s="469"/>
      <c r="F432" s="399"/>
      <c r="G432" s="1035" t="s">
        <v>8</v>
      </c>
      <c r="H432" s="26"/>
      <c r="I432" s="3"/>
      <c r="J432" s="3"/>
      <c r="K432" s="3"/>
      <c r="L432" s="19"/>
      <c r="M432" s="56"/>
      <c r="N432" s="156"/>
      <c r="O432" s="123"/>
      <c r="P432" s="149">
        <f>SUM(H432:L432)</f>
        <v>0</v>
      </c>
      <c r="Q432" s="105">
        <f>(H432/10)+(I432/10)+(J432/9)+(K432/8)+(L432/7)+(M432/6)+(N432/5)+(O432)</f>
        <v>0</v>
      </c>
      <c r="R432" s="1322"/>
      <c r="S432" s="1323"/>
    </row>
    <row r="433" spans="4:19" ht="16.5" hidden="1" thickBot="1">
      <c r="D433" s="154"/>
      <c r="E433" s="463"/>
      <c r="F433" s="403"/>
      <c r="G433" s="27" t="s">
        <v>8</v>
      </c>
      <c r="H433" s="24"/>
      <c r="I433" s="60"/>
      <c r="J433" s="60"/>
      <c r="K433" s="60"/>
      <c r="L433" s="44"/>
      <c r="M433" s="1"/>
      <c r="N433" s="158"/>
      <c r="O433" s="124"/>
      <c r="P433" s="152">
        <f>SUM(H433:L433)</f>
        <v>0</v>
      </c>
      <c r="Q433" s="93">
        <f aca="true" t="shared" si="90" ref="Q433:Q441">(H433/10)+(I433/10)+(J433/9)+(K433/8)+(L433/7)+(M433/6)+(N433/5)+(O433)</f>
        <v>0</v>
      </c>
      <c r="R433" s="1397"/>
      <c r="S433" s="1398"/>
    </row>
    <row r="434" spans="4:19" ht="15.75" hidden="1">
      <c r="D434" s="153"/>
      <c r="E434" s="469"/>
      <c r="F434" s="399"/>
      <c r="G434" s="1035" t="s">
        <v>4</v>
      </c>
      <c r="H434" s="26"/>
      <c r="I434" s="3"/>
      <c r="J434" s="3"/>
      <c r="K434" s="3"/>
      <c r="L434" s="19"/>
      <c r="M434" s="56"/>
      <c r="N434" s="156"/>
      <c r="O434" s="123"/>
      <c r="P434" s="149">
        <f>SUM(H434:O434)</f>
        <v>0</v>
      </c>
      <c r="Q434" s="136">
        <f t="shared" si="90"/>
        <v>0</v>
      </c>
      <c r="R434" s="659" t="str">
        <f>IF(P434&gt;296,"Yes","NO")</f>
        <v>NO</v>
      </c>
      <c r="S434" s="149">
        <f>IF(R435="yes","HM","")</f>
      </c>
    </row>
    <row r="435" spans="4:19" ht="16.5" hidden="1" thickBot="1">
      <c r="D435" s="154"/>
      <c r="E435" s="463"/>
      <c r="F435" s="403"/>
      <c r="G435" s="27" t="s">
        <v>4</v>
      </c>
      <c r="H435" s="23"/>
      <c r="I435" s="1"/>
      <c r="J435" s="1"/>
      <c r="K435" s="1"/>
      <c r="L435" s="14"/>
      <c r="M435" s="1"/>
      <c r="N435" s="158"/>
      <c r="O435" s="125"/>
      <c r="P435" s="108">
        <f>SUM(H435:L435)</f>
        <v>0</v>
      </c>
      <c r="Q435" s="93">
        <f t="shared" si="90"/>
        <v>0</v>
      </c>
      <c r="R435" s="17" t="str">
        <f>IF(P435&gt;296,"Yes","NO")</f>
        <v>NO</v>
      </c>
      <c r="S435" s="152">
        <f>IF(R436="yes","HM","")</f>
      </c>
    </row>
    <row r="436" spans="4:19" ht="15.75" hidden="1">
      <c r="D436" s="153"/>
      <c r="E436" s="469"/>
      <c r="F436" s="399"/>
      <c r="G436" s="1024" t="s">
        <v>5</v>
      </c>
      <c r="H436" s="144"/>
      <c r="I436" s="56"/>
      <c r="J436" s="56"/>
      <c r="K436" s="56"/>
      <c r="L436" s="56"/>
      <c r="M436" s="56"/>
      <c r="N436" s="156"/>
      <c r="O436" s="170"/>
      <c r="P436" s="113">
        <f>SUM(H436:O436)</f>
        <v>0</v>
      </c>
      <c r="Q436" s="94">
        <f t="shared" si="90"/>
        <v>0</v>
      </c>
      <c r="R436" s="1030" t="str">
        <f>IF(P436&gt;293,"Yes","NO")</f>
        <v>NO</v>
      </c>
      <c r="S436" s="97">
        <f>IF(R436="yes","M","")</f>
      </c>
    </row>
    <row r="437" spans="4:19" ht="16.5" hidden="1" thickBot="1">
      <c r="D437" s="154"/>
      <c r="E437" s="463"/>
      <c r="F437" s="403"/>
      <c r="G437" s="1039" t="s">
        <v>5</v>
      </c>
      <c r="H437" s="59"/>
      <c r="I437" s="60"/>
      <c r="J437" s="60"/>
      <c r="K437" s="60"/>
      <c r="L437" s="60"/>
      <c r="M437" s="60"/>
      <c r="N437" s="157"/>
      <c r="O437" s="133"/>
      <c r="P437" s="152">
        <f>SUM(H437:O437)</f>
        <v>0</v>
      </c>
      <c r="Q437" s="93">
        <f t="shared" si="90"/>
        <v>0</v>
      </c>
      <c r="R437" s="658" t="str">
        <f>IF(P437&gt;293,"Yes","NO")</f>
        <v>NO</v>
      </c>
      <c r="S437" s="152">
        <f>IF(R437="yes","M","")</f>
      </c>
    </row>
    <row r="438" spans="4:19" ht="15.75" hidden="1">
      <c r="D438" s="153"/>
      <c r="E438" s="469"/>
      <c r="F438" s="399"/>
      <c r="G438" s="1035" t="s">
        <v>6</v>
      </c>
      <c r="H438" s="25"/>
      <c r="I438" s="2"/>
      <c r="J438" s="2"/>
      <c r="K438" s="2"/>
      <c r="L438" s="18"/>
      <c r="M438" s="42"/>
      <c r="N438" s="159"/>
      <c r="O438" s="41"/>
      <c r="P438" s="97">
        <f>SUM(H438:L438)</f>
        <v>0</v>
      </c>
      <c r="Q438" s="105">
        <f t="shared" si="90"/>
        <v>0</v>
      </c>
      <c r="R438" s="1030" t="str">
        <f>IF(P438&gt;289,"Yes","NO")</f>
        <v>NO</v>
      </c>
      <c r="S438" s="108">
        <f>IF(R438="yes","G","")</f>
      </c>
    </row>
    <row r="439" spans="4:19" ht="16.5" hidden="1" thickBot="1">
      <c r="D439" s="154"/>
      <c r="E439" s="463"/>
      <c r="F439" s="403"/>
      <c r="G439" s="27" t="s">
        <v>6</v>
      </c>
      <c r="H439" s="24"/>
      <c r="I439" s="60"/>
      <c r="J439" s="60"/>
      <c r="K439" s="60"/>
      <c r="L439" s="44"/>
      <c r="M439" s="60"/>
      <c r="N439" s="157"/>
      <c r="O439" s="124"/>
      <c r="P439" s="152">
        <f>SUM(H439:L439)</f>
        <v>0</v>
      </c>
      <c r="Q439" s="93">
        <f t="shared" si="90"/>
        <v>0</v>
      </c>
      <c r="R439" s="658" t="str">
        <f>IF(P439&gt;289,"Yes","NO")</f>
        <v>NO</v>
      </c>
      <c r="S439" s="152">
        <f>IF(R439="yes","G","")</f>
      </c>
    </row>
    <row r="440" spans="4:19" ht="15.75" hidden="1">
      <c r="D440" s="13"/>
      <c r="E440" s="461"/>
      <c r="F440" s="409"/>
      <c r="G440" s="1036" t="s">
        <v>7</v>
      </c>
      <c r="H440" s="25"/>
      <c r="I440" s="2"/>
      <c r="J440" s="2"/>
      <c r="K440" s="2"/>
      <c r="L440" s="18"/>
      <c r="M440" s="42"/>
      <c r="N440" s="159"/>
      <c r="O440" s="142"/>
      <c r="P440" s="96">
        <f>SUM(H440:L440)</f>
        <v>0</v>
      </c>
      <c r="Q440" s="105">
        <f t="shared" si="90"/>
        <v>0</v>
      </c>
      <c r="R440" s="659" t="str">
        <f>IF(P440&gt;280,"Yes","NO")</f>
        <v>NO</v>
      </c>
      <c r="S440" s="108">
        <f>IF(R440="yes","S","")</f>
      </c>
    </row>
    <row r="441" spans="4:19" ht="16.5" hidden="1" thickBot="1">
      <c r="D441" s="154"/>
      <c r="E441" s="463"/>
      <c r="F441" s="403"/>
      <c r="G441" s="27" t="s">
        <v>7</v>
      </c>
      <c r="H441" s="24"/>
      <c r="I441" s="60"/>
      <c r="J441" s="60"/>
      <c r="K441" s="60"/>
      <c r="L441" s="44"/>
      <c r="M441" s="60"/>
      <c r="N441" s="157"/>
      <c r="O441" s="124"/>
      <c r="P441" s="152">
        <f>SUM(H441:L441)</f>
        <v>0</v>
      </c>
      <c r="Q441" s="93">
        <f t="shared" si="90"/>
        <v>0</v>
      </c>
      <c r="R441" s="658" t="str">
        <f>IF(P441&gt;280,"Yes","NO")</f>
        <v>NO</v>
      </c>
      <c r="S441" s="152">
        <f>IF(R441="yes","S","")</f>
      </c>
    </row>
    <row r="442" spans="4:17" ht="22.5" customHeight="1" hidden="1" thickBot="1">
      <c r="D442" s="1438" t="s">
        <v>24</v>
      </c>
      <c r="E442" s="1439"/>
      <c r="F442" s="1439"/>
      <c r="G442" s="1440"/>
      <c r="H442" s="1441" t="s">
        <v>38</v>
      </c>
      <c r="I442" s="1442"/>
      <c r="J442" s="1442"/>
      <c r="K442" s="1442"/>
      <c r="L442" s="1442"/>
      <c r="M442" s="1442"/>
      <c r="N442" s="1442"/>
      <c r="O442" s="1442"/>
      <c r="P442" s="1442"/>
      <c r="Q442" s="1443"/>
    </row>
    <row r="443" spans="4:17" ht="22.5" customHeight="1" thickBot="1">
      <c r="D443" s="952"/>
      <c r="E443" s="952"/>
      <c r="F443" s="952"/>
      <c r="G443" s="952"/>
      <c r="H443" s="53"/>
      <c r="I443" s="53"/>
      <c r="J443" s="53"/>
      <c r="K443" s="53"/>
      <c r="L443" s="53"/>
      <c r="M443" s="53"/>
      <c r="N443" s="53"/>
      <c r="O443" s="53"/>
      <c r="P443" s="53"/>
      <c r="Q443" s="53"/>
    </row>
    <row r="444" spans="4:17" ht="28.5" customHeight="1" thickBot="1">
      <c r="D444" s="1304" t="s">
        <v>40</v>
      </c>
      <c r="E444" s="1305"/>
      <c r="F444" s="1305"/>
      <c r="G444" s="1305"/>
      <c r="H444" s="1305"/>
      <c r="I444" s="1305"/>
      <c r="J444" s="1305"/>
      <c r="K444" s="1305"/>
      <c r="L444" s="1305"/>
      <c r="M444" s="1305"/>
      <c r="N444" s="1306"/>
      <c r="O444" s="33"/>
      <c r="P444" s="155"/>
      <c r="Q444" s="32"/>
    </row>
    <row r="445" spans="3:18" ht="35.25" customHeight="1" thickBot="1">
      <c r="C445" s="1217" t="s">
        <v>1</v>
      </c>
      <c r="D445" s="631" t="s">
        <v>0</v>
      </c>
      <c r="E445" s="1218" t="s">
        <v>39</v>
      </c>
      <c r="F445" s="432" t="s">
        <v>57</v>
      </c>
      <c r="G445" s="171"/>
      <c r="H445" s="51" t="s">
        <v>19</v>
      </c>
      <c r="I445" s="145">
        <v>10</v>
      </c>
      <c r="J445" s="145">
        <v>9</v>
      </c>
      <c r="K445" s="145">
        <v>8</v>
      </c>
      <c r="L445" s="61">
        <v>7</v>
      </c>
      <c r="M445" s="40">
        <v>0</v>
      </c>
      <c r="N445" s="1129" t="s">
        <v>3</v>
      </c>
      <c r="O445" s="28" t="s">
        <v>20</v>
      </c>
      <c r="P445" s="160" t="s">
        <v>22</v>
      </c>
      <c r="Q445" s="47" t="s">
        <v>23</v>
      </c>
      <c r="R445" s="664" t="s">
        <v>302</v>
      </c>
    </row>
    <row r="446" spans="2:18" ht="15.75" customHeight="1">
      <c r="B446" s="945" t="s">
        <v>131</v>
      </c>
      <c r="C446" s="973">
        <v>6016</v>
      </c>
      <c r="D446" s="131" t="s">
        <v>272</v>
      </c>
      <c r="E446" s="451" t="s">
        <v>56</v>
      </c>
      <c r="F446" s="404" t="s">
        <v>8</v>
      </c>
      <c r="G446" s="87"/>
      <c r="H446" s="5">
        <v>380</v>
      </c>
      <c r="I446" s="5">
        <v>170</v>
      </c>
      <c r="J446" s="5">
        <v>45</v>
      </c>
      <c r="K446" s="5"/>
      <c r="L446" s="103"/>
      <c r="M446" s="877"/>
      <c r="N446" s="96">
        <f>SUM(H446:$L446)</f>
        <v>595</v>
      </c>
      <c r="O446" s="605">
        <f aca="true" t="shared" si="91" ref="O446:O469">(H446/10)+(I446/10)+(J446/9)+(K446/8)+(L446/7)+(M446)</f>
        <v>60</v>
      </c>
      <c r="P446" s="1347"/>
      <c r="Q446" s="1348"/>
      <c r="R446" s="732" t="str">
        <f aca="true" t="shared" si="92" ref="R446:R452">IF(N446=0," ",IF(O446&lt;&gt;60,"ERROR!"," "))</f>
        <v> </v>
      </c>
    </row>
    <row r="447" spans="2:18" ht="15.75" customHeight="1">
      <c r="B447" s="945" t="s">
        <v>131</v>
      </c>
      <c r="C447" s="972">
        <v>6008</v>
      </c>
      <c r="D447" s="132" t="s">
        <v>248</v>
      </c>
      <c r="E447" s="454" t="s">
        <v>56</v>
      </c>
      <c r="F447" s="400" t="s">
        <v>8</v>
      </c>
      <c r="G447" s="84"/>
      <c r="H447" s="23">
        <v>230</v>
      </c>
      <c r="I447" s="1">
        <v>220</v>
      </c>
      <c r="J447" s="1">
        <v>135</v>
      </c>
      <c r="K447" s="1"/>
      <c r="L447" s="181"/>
      <c r="M447" s="38"/>
      <c r="N447" s="96">
        <f>SUM(H447:$L447)</f>
        <v>585</v>
      </c>
      <c r="O447" s="605">
        <f>(H447/10)+(I447/10)+(J447/9)+(K447/8)+(L447/7)+(M447)</f>
        <v>60</v>
      </c>
      <c r="P447" s="1347"/>
      <c r="Q447" s="1348"/>
      <c r="R447" s="732"/>
    </row>
    <row r="448" spans="2:18" ht="15.75" customHeight="1" thickBot="1">
      <c r="B448" s="945" t="s">
        <v>131</v>
      </c>
      <c r="C448" s="972">
        <v>1467</v>
      </c>
      <c r="D448" s="132" t="s">
        <v>345</v>
      </c>
      <c r="E448" s="454" t="s">
        <v>50</v>
      </c>
      <c r="F448" s="400" t="s">
        <v>8</v>
      </c>
      <c r="G448" s="84"/>
      <c r="H448" s="23">
        <v>210</v>
      </c>
      <c r="I448" s="23">
        <v>230</v>
      </c>
      <c r="J448" s="23">
        <v>135</v>
      </c>
      <c r="K448" s="23">
        <v>8</v>
      </c>
      <c r="L448" s="88"/>
      <c r="M448" s="876"/>
      <c r="N448" s="152">
        <f>SUM(H448:$L448)</f>
        <v>583</v>
      </c>
      <c r="O448" s="176">
        <f t="shared" si="91"/>
        <v>60</v>
      </c>
      <c r="P448" s="1470"/>
      <c r="Q448" s="1471"/>
      <c r="R448" s="732" t="str">
        <f t="shared" si="92"/>
        <v> </v>
      </c>
    </row>
    <row r="449" spans="2:18" ht="15.75" customHeight="1">
      <c r="B449" s="945" t="s">
        <v>131</v>
      </c>
      <c r="C449" s="970">
        <v>6034</v>
      </c>
      <c r="D449" s="1162" t="s">
        <v>278</v>
      </c>
      <c r="E449" s="448" t="s">
        <v>56</v>
      </c>
      <c r="F449" s="401" t="s">
        <v>4</v>
      </c>
      <c r="G449" s="54"/>
      <c r="H449" s="22">
        <v>420</v>
      </c>
      <c r="I449" s="56">
        <v>120</v>
      </c>
      <c r="J449" s="56">
        <v>54</v>
      </c>
      <c r="K449" s="56"/>
      <c r="L449" s="45"/>
      <c r="M449" s="874"/>
      <c r="N449" s="113">
        <f>SUM(H449:$L449)</f>
        <v>594</v>
      </c>
      <c r="O449" s="245">
        <f t="shared" si="91"/>
        <v>60</v>
      </c>
      <c r="P449" s="1214" t="str">
        <f aca="true" t="shared" si="93" ref="P449:P454">IF(N449&gt;589,"Yes","NO")</f>
        <v>Yes</v>
      </c>
      <c r="Q449" s="196" t="str">
        <f aca="true" t="shared" si="94" ref="Q449:Q454">IF(P449="yes","HM","")</f>
        <v>HM</v>
      </c>
      <c r="R449" s="732" t="str">
        <f t="shared" si="92"/>
        <v> </v>
      </c>
    </row>
    <row r="450" spans="2:18" ht="15.75" customHeight="1">
      <c r="B450" s="945" t="s">
        <v>131</v>
      </c>
      <c r="C450" s="971">
        <v>1786</v>
      </c>
      <c r="D450" s="1164" t="s">
        <v>73</v>
      </c>
      <c r="E450" s="449" t="s">
        <v>51</v>
      </c>
      <c r="F450" s="402" t="s">
        <v>4</v>
      </c>
      <c r="G450" s="126"/>
      <c r="H450" s="74">
        <v>250</v>
      </c>
      <c r="I450" s="58">
        <v>190</v>
      </c>
      <c r="J450" s="58">
        <v>126</v>
      </c>
      <c r="K450" s="58">
        <v>16</v>
      </c>
      <c r="L450" s="4"/>
      <c r="M450" s="875"/>
      <c r="N450" s="114">
        <f>SUM(H450:$L450)</f>
        <v>582</v>
      </c>
      <c r="O450" s="134">
        <f t="shared" si="91"/>
        <v>60</v>
      </c>
      <c r="P450" s="138" t="str">
        <f t="shared" si="93"/>
        <v>NO</v>
      </c>
      <c r="Q450" s="139">
        <f t="shared" si="94"/>
      </c>
      <c r="R450" s="732" t="str">
        <f t="shared" si="92"/>
        <v> </v>
      </c>
    </row>
    <row r="451" spans="2:18" ht="15.75" customHeight="1">
      <c r="B451" s="945" t="s">
        <v>131</v>
      </c>
      <c r="C451" s="971">
        <v>6027</v>
      </c>
      <c r="D451" s="1164" t="s">
        <v>78</v>
      </c>
      <c r="E451" s="449" t="s">
        <v>56</v>
      </c>
      <c r="F451" s="402" t="s">
        <v>4</v>
      </c>
      <c r="G451" s="126"/>
      <c r="H451" s="74">
        <v>180</v>
      </c>
      <c r="I451" s="58">
        <v>170</v>
      </c>
      <c r="J451" s="58">
        <v>216</v>
      </c>
      <c r="K451" s="58">
        <v>8</v>
      </c>
      <c r="L451" s="4"/>
      <c r="M451" s="875"/>
      <c r="N451" s="114">
        <f>SUM(H451:$L451)</f>
        <v>574</v>
      </c>
      <c r="O451" s="134">
        <f t="shared" si="91"/>
        <v>60</v>
      </c>
      <c r="P451" s="138" t="str">
        <f t="shared" si="93"/>
        <v>NO</v>
      </c>
      <c r="Q451" s="139">
        <f t="shared" si="94"/>
      </c>
      <c r="R451" s="732" t="str">
        <f t="shared" si="92"/>
        <v> </v>
      </c>
    </row>
    <row r="452" spans="2:18" ht="15.75" customHeight="1">
      <c r="B452" s="945" t="s">
        <v>131</v>
      </c>
      <c r="C452" s="971">
        <v>516</v>
      </c>
      <c r="D452" s="1164" t="s">
        <v>64</v>
      </c>
      <c r="E452" s="449" t="s">
        <v>51</v>
      </c>
      <c r="F452" s="402" t="s">
        <v>4</v>
      </c>
      <c r="G452" s="126"/>
      <c r="H452" s="74">
        <v>190</v>
      </c>
      <c r="I452" s="58">
        <v>170</v>
      </c>
      <c r="J452" s="58">
        <v>189</v>
      </c>
      <c r="K452" s="58">
        <v>24</v>
      </c>
      <c r="L452" s="4"/>
      <c r="M452" s="875"/>
      <c r="N452" s="114">
        <f>SUM(H452:$L452)</f>
        <v>573</v>
      </c>
      <c r="O452" s="134">
        <f t="shared" si="91"/>
        <v>60</v>
      </c>
      <c r="P452" s="138" t="str">
        <f t="shared" si="93"/>
        <v>NO</v>
      </c>
      <c r="Q452" s="139">
        <f t="shared" si="94"/>
      </c>
      <c r="R452" s="732" t="str">
        <f t="shared" si="92"/>
        <v> </v>
      </c>
    </row>
    <row r="453" spans="2:18" ht="15.75" customHeight="1" thickBot="1">
      <c r="B453" s="945" t="s">
        <v>131</v>
      </c>
      <c r="C453" s="975">
        <v>1376</v>
      </c>
      <c r="D453" s="166" t="s">
        <v>76</v>
      </c>
      <c r="E453" s="450" t="s">
        <v>51</v>
      </c>
      <c r="F453" s="403" t="s">
        <v>4</v>
      </c>
      <c r="G453" s="27"/>
      <c r="H453" s="24">
        <v>200</v>
      </c>
      <c r="I453" s="24">
        <v>150</v>
      </c>
      <c r="J453" s="24">
        <v>189</v>
      </c>
      <c r="K453" s="24">
        <v>24</v>
      </c>
      <c r="L453" s="79">
        <v>7</v>
      </c>
      <c r="M453" s="36"/>
      <c r="N453" s="152">
        <f>SUM(H453:$L453)</f>
        <v>570</v>
      </c>
      <c r="O453" s="580">
        <f>(H453/10)+(I453/10)+(J453/9)+(K453/8)+(L453/7)+(M453)</f>
        <v>60</v>
      </c>
      <c r="P453" s="177" t="str">
        <f>IF(N453&gt;589,"Yes","NO")</f>
        <v>NO</v>
      </c>
      <c r="Q453" s="140">
        <f>IF(P453="yes","HM","")</f>
      </c>
      <c r="R453" s="667" t="str">
        <f aca="true" t="shared" si="95" ref="R453:R459">IF(N453=0," ",IF(O453&lt;&gt;60,"ERROR!"," "))</f>
        <v> </v>
      </c>
    </row>
    <row r="454" spans="2:18" ht="15.75" customHeight="1" hidden="1" thickBot="1">
      <c r="B454" s="945" t="s">
        <v>131</v>
      </c>
      <c r="C454" s="966">
        <v>786</v>
      </c>
      <c r="D454" s="161" t="s">
        <v>75</v>
      </c>
      <c r="E454" s="452" t="s">
        <v>50</v>
      </c>
      <c r="F454" s="394" t="s">
        <v>4</v>
      </c>
      <c r="G454" s="1255"/>
      <c r="H454" s="29"/>
      <c r="I454" s="29"/>
      <c r="J454" s="29"/>
      <c r="K454" s="29"/>
      <c r="L454" s="873"/>
      <c r="M454" s="37"/>
      <c r="N454" s="115">
        <f>SUM(H454:$L454)</f>
        <v>0</v>
      </c>
      <c r="O454" s="1633">
        <f t="shared" si="91"/>
        <v>0</v>
      </c>
      <c r="P454" s="1660" t="str">
        <f t="shared" si="93"/>
        <v>NO</v>
      </c>
      <c r="Q454" s="1661">
        <f t="shared" si="94"/>
      </c>
      <c r="R454" s="1109" t="str">
        <f t="shared" si="95"/>
        <v> </v>
      </c>
    </row>
    <row r="455" spans="2:18" ht="15.75" customHeight="1">
      <c r="B455" s="945" t="s">
        <v>131</v>
      </c>
      <c r="C455" s="973">
        <v>6032</v>
      </c>
      <c r="D455" s="167" t="s">
        <v>250</v>
      </c>
      <c r="E455" s="451" t="s">
        <v>56</v>
      </c>
      <c r="F455" s="404" t="s">
        <v>5</v>
      </c>
      <c r="G455" s="87"/>
      <c r="H455" s="22">
        <v>180</v>
      </c>
      <c r="I455" s="5">
        <v>290</v>
      </c>
      <c r="J455" s="5">
        <v>108</v>
      </c>
      <c r="K455" s="5">
        <v>8</v>
      </c>
      <c r="L455" s="103"/>
      <c r="M455" s="877"/>
      <c r="N455" s="96">
        <f>SUM(H455:$L455)</f>
        <v>586</v>
      </c>
      <c r="O455" s="584">
        <f t="shared" si="91"/>
        <v>60</v>
      </c>
      <c r="P455" s="1172" t="str">
        <f aca="true" t="shared" si="96" ref="P455:P461">IF(N455&gt;574,"Yes","NO")</f>
        <v>Yes</v>
      </c>
      <c r="Q455" s="1197" t="str">
        <f aca="true" t="shared" si="97" ref="Q455:Q461">IF(P455="yes","M","")</f>
        <v>M</v>
      </c>
      <c r="R455" s="732" t="str">
        <f t="shared" si="95"/>
        <v> </v>
      </c>
    </row>
    <row r="456" spans="2:18" ht="15.75" customHeight="1">
      <c r="B456" s="945" t="s">
        <v>131</v>
      </c>
      <c r="C456" s="971">
        <v>13</v>
      </c>
      <c r="D456" s="150" t="s">
        <v>66</v>
      </c>
      <c r="E456" s="449" t="s">
        <v>43</v>
      </c>
      <c r="F456" s="402" t="s">
        <v>5</v>
      </c>
      <c r="G456" s="126"/>
      <c r="H456" s="74">
        <v>250</v>
      </c>
      <c r="I456" s="74">
        <v>190</v>
      </c>
      <c r="J456" s="74">
        <v>126</v>
      </c>
      <c r="K456" s="74">
        <v>16</v>
      </c>
      <c r="L456" s="89"/>
      <c r="M456" s="875"/>
      <c r="N456" s="114">
        <f>SUM(H456:$L456)</f>
        <v>582</v>
      </c>
      <c r="O456" s="134">
        <f t="shared" si="91"/>
        <v>60</v>
      </c>
      <c r="P456" s="1151" t="str">
        <f t="shared" si="96"/>
        <v>Yes</v>
      </c>
      <c r="Q456" s="1152" t="str">
        <f t="shared" si="97"/>
        <v>M</v>
      </c>
      <c r="R456" s="666" t="str">
        <f t="shared" si="95"/>
        <v> </v>
      </c>
    </row>
    <row r="457" spans="2:18" ht="15.75" customHeight="1">
      <c r="B457" s="945" t="s">
        <v>131</v>
      </c>
      <c r="C457" s="964">
        <v>322</v>
      </c>
      <c r="D457" s="167" t="s">
        <v>69</v>
      </c>
      <c r="E457" s="451" t="s">
        <v>50</v>
      </c>
      <c r="F457" s="404" t="s">
        <v>5</v>
      </c>
      <c r="G457" s="87"/>
      <c r="H457" s="5">
        <v>210</v>
      </c>
      <c r="I457" s="5">
        <v>200</v>
      </c>
      <c r="J457" s="5">
        <v>144</v>
      </c>
      <c r="K457" s="5">
        <v>24</v>
      </c>
      <c r="L457" s="103"/>
      <c r="M457" s="877"/>
      <c r="N457" s="96">
        <f>SUM(H457:$L457)</f>
        <v>578</v>
      </c>
      <c r="O457" s="604">
        <f>(H457/10)+(I457/10)+(J457/9)+(K457/8)+(L457/7)+(M457)</f>
        <v>60</v>
      </c>
      <c r="P457" s="1658" t="str">
        <f>IF(N457&gt;549,"Yes","NO")</f>
        <v>Yes</v>
      </c>
      <c r="Q457" s="1152" t="str">
        <f t="shared" si="97"/>
        <v>M</v>
      </c>
      <c r="R457" s="1659" t="str">
        <f>IF(N457=0," ",IF(O457&lt;&gt;60,"ERROR!"," "))</f>
        <v> </v>
      </c>
    </row>
    <row r="458" spans="2:18" ht="15.75" customHeight="1">
      <c r="B458" s="945" t="s">
        <v>131</v>
      </c>
      <c r="C458" s="973">
        <v>1475</v>
      </c>
      <c r="D458" s="167" t="s">
        <v>403</v>
      </c>
      <c r="E458" s="451" t="s">
        <v>50</v>
      </c>
      <c r="F458" s="404" t="s">
        <v>5</v>
      </c>
      <c r="G458" s="87"/>
      <c r="H458" s="5">
        <v>200</v>
      </c>
      <c r="I458" s="42">
        <v>160</v>
      </c>
      <c r="J458" s="42">
        <v>207</v>
      </c>
      <c r="K458" s="42">
        <v>8</v>
      </c>
      <c r="L458" s="43"/>
      <c r="M458" s="877"/>
      <c r="N458" s="96">
        <f>SUM(H458:$L458)</f>
        <v>575</v>
      </c>
      <c r="O458" s="584">
        <f t="shared" si="91"/>
        <v>60</v>
      </c>
      <c r="P458" s="1294" t="str">
        <f t="shared" si="96"/>
        <v>Yes</v>
      </c>
      <c r="Q458" s="1152" t="str">
        <f t="shared" si="97"/>
        <v>M</v>
      </c>
      <c r="R458" s="732" t="str">
        <f t="shared" si="95"/>
        <v> </v>
      </c>
    </row>
    <row r="459" spans="2:18" ht="15.75" customHeight="1" thickBot="1">
      <c r="B459" s="945" t="s">
        <v>131</v>
      </c>
      <c r="C459" s="707">
        <v>6040</v>
      </c>
      <c r="D459" s="166" t="s">
        <v>421</v>
      </c>
      <c r="E459" s="450" t="s">
        <v>56</v>
      </c>
      <c r="F459" s="403" t="s">
        <v>5</v>
      </c>
      <c r="G459" s="27"/>
      <c r="H459" s="24">
        <v>130</v>
      </c>
      <c r="I459" s="60">
        <v>240</v>
      </c>
      <c r="J459" s="60">
        <v>180</v>
      </c>
      <c r="K459" s="60">
        <v>24</v>
      </c>
      <c r="L459" s="44"/>
      <c r="M459" s="36"/>
      <c r="N459" s="152">
        <f>SUM(H459:$L459)</f>
        <v>574</v>
      </c>
      <c r="O459" s="580">
        <f>(H459/10)+(I459/10)+(J459/9)+(K459/8)+(L459/7)+(M459)</f>
        <v>60</v>
      </c>
      <c r="P459" s="221" t="str">
        <f t="shared" si="96"/>
        <v>NO</v>
      </c>
      <c r="Q459" s="140">
        <f t="shared" si="97"/>
      </c>
      <c r="R459" s="667" t="str">
        <f t="shared" si="95"/>
        <v> </v>
      </c>
    </row>
    <row r="460" spans="2:18" ht="15.75" customHeight="1" hidden="1">
      <c r="B460" s="945" t="s">
        <v>131</v>
      </c>
      <c r="C460" s="964">
        <v>513</v>
      </c>
      <c r="D460" s="167" t="s">
        <v>167</v>
      </c>
      <c r="E460" s="451" t="s">
        <v>42</v>
      </c>
      <c r="F460" s="404" t="s">
        <v>5</v>
      </c>
      <c r="G460" s="87"/>
      <c r="H460" s="5"/>
      <c r="I460" s="42"/>
      <c r="J460" s="42"/>
      <c r="K460" s="42"/>
      <c r="L460" s="43"/>
      <c r="M460" s="877"/>
      <c r="N460" s="96">
        <f>SUM(H460:$L460)</f>
        <v>0</v>
      </c>
      <c r="O460" s="584">
        <f t="shared" si="91"/>
        <v>0</v>
      </c>
      <c r="P460" s="606" t="str">
        <f t="shared" si="96"/>
        <v>NO</v>
      </c>
      <c r="Q460" s="216">
        <f t="shared" si="97"/>
      </c>
      <c r="R460" s="868"/>
    </row>
    <row r="461" spans="2:18" ht="15.75" customHeight="1" hidden="1" thickBot="1">
      <c r="B461" s="945" t="s">
        <v>131</v>
      </c>
      <c r="C461" s="707">
        <v>1281</v>
      </c>
      <c r="D461" s="166" t="s">
        <v>88</v>
      </c>
      <c r="E461" s="450" t="s">
        <v>43</v>
      </c>
      <c r="F461" s="403" t="s">
        <v>5</v>
      </c>
      <c r="G461" s="27"/>
      <c r="H461" s="24"/>
      <c r="I461" s="60"/>
      <c r="J461" s="60"/>
      <c r="K461" s="60"/>
      <c r="L461" s="44"/>
      <c r="M461" s="36"/>
      <c r="N461" s="152">
        <f>SUM(H461:$L461)</f>
        <v>0</v>
      </c>
      <c r="O461" s="580">
        <f t="shared" si="91"/>
        <v>0</v>
      </c>
      <c r="P461" s="1220" t="str">
        <f t="shared" si="96"/>
        <v>NO</v>
      </c>
      <c r="Q461" s="201">
        <f t="shared" si="97"/>
      </c>
      <c r="R461" s="667"/>
    </row>
    <row r="462" spans="2:18" ht="15.75" customHeight="1" thickBot="1">
      <c r="B462" s="945" t="s">
        <v>131</v>
      </c>
      <c r="C462" s="730">
        <v>1128</v>
      </c>
      <c r="D462" s="161" t="s">
        <v>310</v>
      </c>
      <c r="E462" s="452" t="s">
        <v>43</v>
      </c>
      <c r="F462" s="403" t="s">
        <v>6</v>
      </c>
      <c r="G462" s="27"/>
      <c r="H462" s="24">
        <v>210</v>
      </c>
      <c r="I462" s="60">
        <v>170</v>
      </c>
      <c r="J462" s="60">
        <v>171</v>
      </c>
      <c r="K462" s="60">
        <v>8</v>
      </c>
      <c r="L462" s="44">
        <v>7</v>
      </c>
      <c r="M462" s="36">
        <v>1</v>
      </c>
      <c r="N462" s="152">
        <f>SUM(H462:$L462)</f>
        <v>566</v>
      </c>
      <c r="O462" s="1662">
        <f>(H462/10)+(I462/10)+(J462/9)+(K462/8)+(L462/7)+(M462)</f>
        <v>60</v>
      </c>
      <c r="P462" s="1263" t="str">
        <f>IF(N462&gt;549,"Yes","NO")</f>
        <v>Yes</v>
      </c>
      <c r="Q462" s="1221" t="str">
        <f>IF(P462="yes","G","")</f>
        <v>G</v>
      </c>
      <c r="R462" s="757" t="str">
        <f>IF(N462=0," ",IF(O462&lt;&gt;60,"ERROR!"," "))</f>
        <v> </v>
      </c>
    </row>
    <row r="463" spans="2:18" ht="15.75" customHeight="1">
      <c r="B463" s="945" t="s">
        <v>131</v>
      </c>
      <c r="C463" s="964">
        <v>2144</v>
      </c>
      <c r="D463" s="167" t="s">
        <v>202</v>
      </c>
      <c r="E463" s="451" t="s">
        <v>51</v>
      </c>
      <c r="F463" s="404" t="s">
        <v>7</v>
      </c>
      <c r="G463" s="87"/>
      <c r="H463" s="5">
        <v>50</v>
      </c>
      <c r="I463" s="5">
        <v>140</v>
      </c>
      <c r="J463" s="5">
        <v>216</v>
      </c>
      <c r="K463" s="5">
        <v>80</v>
      </c>
      <c r="L463" s="103">
        <v>42</v>
      </c>
      <c r="M463" s="877">
        <v>1</v>
      </c>
      <c r="N463" s="96">
        <f>SUM(H463:$L463)</f>
        <v>528</v>
      </c>
      <c r="O463" s="584">
        <f t="shared" si="91"/>
        <v>60</v>
      </c>
      <c r="P463" s="1172" t="str">
        <f aca="true" t="shared" si="98" ref="P463:P469">IF(N463&gt;509,"Yes","NO")</f>
        <v>Yes</v>
      </c>
      <c r="Q463" s="1197" t="str">
        <f aca="true" t="shared" si="99" ref="Q463:Q469">IF(P463="yes","S","")</f>
        <v>S</v>
      </c>
      <c r="R463" s="868" t="str">
        <f aca="true" t="shared" si="100" ref="R463:R469">IF(N463=0," ",IF(O463&lt;&gt;60,"ERROR!"," "))</f>
        <v> </v>
      </c>
    </row>
    <row r="464" spans="2:18" ht="15.75" customHeight="1">
      <c r="B464" s="945" t="s">
        <v>131</v>
      </c>
      <c r="C464" s="964">
        <v>638</v>
      </c>
      <c r="D464" s="167" t="s">
        <v>168</v>
      </c>
      <c r="E464" s="451" t="s">
        <v>51</v>
      </c>
      <c r="F464" s="402" t="s">
        <v>7</v>
      </c>
      <c r="G464" s="126"/>
      <c r="H464" s="74">
        <v>80</v>
      </c>
      <c r="I464" s="74">
        <v>140</v>
      </c>
      <c r="J464" s="74">
        <v>126</v>
      </c>
      <c r="K464" s="74">
        <v>128</v>
      </c>
      <c r="L464" s="89">
        <v>49</v>
      </c>
      <c r="M464" s="875">
        <v>1</v>
      </c>
      <c r="N464" s="114">
        <f>SUM(H464:$L464)</f>
        <v>523</v>
      </c>
      <c r="O464" s="134">
        <f>(H464/10)+(I464/10)+(J464/9)+(K464/8)+(L464/7)+(M464)</f>
        <v>60</v>
      </c>
      <c r="P464" s="1172" t="str">
        <f>IF(N464&gt;509,"Yes","NO")</f>
        <v>Yes</v>
      </c>
      <c r="Q464" s="1197" t="str">
        <f>IF(P464="yes","S","")</f>
        <v>S</v>
      </c>
      <c r="R464" s="732" t="str">
        <f>IF(N464=0," ",IF(O464&lt;&gt;60,"ERROR!"," "))</f>
        <v> </v>
      </c>
    </row>
    <row r="465" spans="2:18" ht="15.75" customHeight="1">
      <c r="B465" s="945" t="s">
        <v>131</v>
      </c>
      <c r="C465" s="729">
        <v>1233</v>
      </c>
      <c r="D465" s="150" t="s">
        <v>234</v>
      </c>
      <c r="E465" s="449" t="s">
        <v>45</v>
      </c>
      <c r="F465" s="402" t="s">
        <v>7</v>
      </c>
      <c r="G465" s="126"/>
      <c r="H465" s="74">
        <v>70</v>
      </c>
      <c r="I465" s="58">
        <v>130</v>
      </c>
      <c r="J465" s="58">
        <v>135</v>
      </c>
      <c r="K465" s="58">
        <v>96</v>
      </c>
      <c r="L465" s="4">
        <v>70</v>
      </c>
      <c r="M465" s="875">
        <v>3</v>
      </c>
      <c r="N465" s="114">
        <f>SUM(H465:$L465)</f>
        <v>501</v>
      </c>
      <c r="O465" s="134">
        <f>(H465/10)+(I465/10)+(J465/9)+(K465/8)+(L465/7)+(M465)</f>
        <v>60</v>
      </c>
      <c r="P465" s="203" t="str">
        <f>IF(N465&gt;509,"Yes","NO")</f>
        <v>NO</v>
      </c>
      <c r="Q465" s="216">
        <f>IF(P465="yes","S","")</f>
      </c>
      <c r="R465" s="732" t="str">
        <f>IF(N465=0," ",IF(O465&lt;&gt;60,"ERROR!"," "))</f>
        <v> </v>
      </c>
    </row>
    <row r="466" spans="2:18" ht="15.75" customHeight="1">
      <c r="B466" s="945" t="s">
        <v>131</v>
      </c>
      <c r="C466" s="729">
        <v>1118</v>
      </c>
      <c r="D466" s="150" t="s">
        <v>362</v>
      </c>
      <c r="E466" s="449" t="s">
        <v>50</v>
      </c>
      <c r="F466" s="402" t="s">
        <v>7</v>
      </c>
      <c r="G466" s="126"/>
      <c r="H466" s="74">
        <v>70</v>
      </c>
      <c r="I466" s="58">
        <v>130</v>
      </c>
      <c r="J466" s="58">
        <v>108</v>
      </c>
      <c r="K466" s="58">
        <v>96</v>
      </c>
      <c r="L466" s="4">
        <v>49</v>
      </c>
      <c r="M466" s="875">
        <v>9</v>
      </c>
      <c r="N466" s="114">
        <f>SUM(H466:$L466)</f>
        <v>453</v>
      </c>
      <c r="O466" s="134">
        <f>(H466/10)+(I466/10)+(J466/9)+(K466/8)+(L466/7)+(M466)</f>
        <v>60</v>
      </c>
      <c r="P466" s="203" t="str">
        <f>IF(N466&gt;509,"Yes","NO")</f>
        <v>NO</v>
      </c>
      <c r="Q466" s="1173">
        <f>IF(P466="yes","S","")</f>
      </c>
      <c r="R466" s="732" t="str">
        <f>IF(N466=0," ",IF(O466&lt;&gt;60,"ERROR!"," "))</f>
        <v> </v>
      </c>
    </row>
    <row r="467" spans="2:18" ht="15.75" customHeight="1" thickBot="1">
      <c r="B467" s="945" t="s">
        <v>131</v>
      </c>
      <c r="C467" s="729">
        <v>90</v>
      </c>
      <c r="D467" s="150" t="s">
        <v>233</v>
      </c>
      <c r="E467" s="449" t="s">
        <v>44</v>
      </c>
      <c r="F467" s="402" t="s">
        <v>7</v>
      </c>
      <c r="G467" s="126"/>
      <c r="H467" s="74">
        <v>40</v>
      </c>
      <c r="I467" s="58">
        <v>60</v>
      </c>
      <c r="J467" s="58">
        <v>162</v>
      </c>
      <c r="K467" s="58">
        <v>136</v>
      </c>
      <c r="L467" s="4">
        <v>21</v>
      </c>
      <c r="M467" s="875">
        <v>12</v>
      </c>
      <c r="N467" s="114">
        <f>SUM(H467:$L467)</f>
        <v>419</v>
      </c>
      <c r="O467" s="134">
        <f t="shared" si="91"/>
        <v>60</v>
      </c>
      <c r="P467" s="203" t="str">
        <f t="shared" si="98"/>
        <v>NO</v>
      </c>
      <c r="Q467" s="216">
        <f t="shared" si="99"/>
      </c>
      <c r="R467" s="732" t="str">
        <f t="shared" si="100"/>
        <v> </v>
      </c>
    </row>
    <row r="468" spans="2:18" ht="15.75" customHeight="1" hidden="1">
      <c r="B468" s="945" t="s">
        <v>131</v>
      </c>
      <c r="C468" s="729">
        <v>1300</v>
      </c>
      <c r="D468" s="150" t="s">
        <v>280</v>
      </c>
      <c r="E468" s="449" t="s">
        <v>43</v>
      </c>
      <c r="F468" s="402" t="s">
        <v>7</v>
      </c>
      <c r="G468" s="126"/>
      <c r="H468" s="74"/>
      <c r="I468" s="58"/>
      <c r="J468" s="58"/>
      <c r="K468" s="58"/>
      <c r="L468" s="4"/>
      <c r="M468" s="875"/>
      <c r="N468" s="114">
        <f>SUM(H468:$L468)</f>
        <v>0</v>
      </c>
      <c r="O468" s="134">
        <f t="shared" si="91"/>
        <v>0</v>
      </c>
      <c r="P468" s="203" t="str">
        <f t="shared" si="98"/>
        <v>NO</v>
      </c>
      <c r="Q468" s="216">
        <f t="shared" si="99"/>
      </c>
      <c r="R468" s="732" t="str">
        <f t="shared" si="100"/>
        <v> </v>
      </c>
    </row>
    <row r="469" spans="2:18" ht="15.75" customHeight="1" hidden="1" thickBot="1">
      <c r="B469" s="945" t="s">
        <v>131</v>
      </c>
      <c r="C469" s="729">
        <v>1618</v>
      </c>
      <c r="D469" s="150" t="s">
        <v>80</v>
      </c>
      <c r="E469" s="449" t="s">
        <v>45</v>
      </c>
      <c r="F469" s="402" t="s">
        <v>7</v>
      </c>
      <c r="G469" s="126"/>
      <c r="H469" s="74"/>
      <c r="I469" s="58"/>
      <c r="J469" s="58"/>
      <c r="K469" s="58"/>
      <c r="L469" s="4"/>
      <c r="M469" s="875"/>
      <c r="N469" s="152">
        <f>SUM(H469:$L469)</f>
        <v>0</v>
      </c>
      <c r="O469" s="580">
        <f t="shared" si="91"/>
        <v>0</v>
      </c>
      <c r="P469" s="177" t="str">
        <f t="shared" si="98"/>
        <v>NO</v>
      </c>
      <c r="Q469" s="140">
        <f t="shared" si="99"/>
      </c>
      <c r="R469" s="667" t="str">
        <f t="shared" si="100"/>
        <v> </v>
      </c>
    </row>
    <row r="470" spans="3:17" ht="27.75" customHeight="1" thickBot="1">
      <c r="C470" s="968">
        <f>COUNT(C445:C469)</f>
        <v>24</v>
      </c>
      <c r="D470" s="1430" t="s">
        <v>24</v>
      </c>
      <c r="E470" s="1437"/>
      <c r="F470" s="1430" t="s">
        <v>99</v>
      </c>
      <c r="G470" s="1431"/>
      <c r="H470" s="1431"/>
      <c r="I470" s="1431"/>
      <c r="J470" s="1431"/>
      <c r="K470" s="1431"/>
      <c r="L470" s="1431"/>
      <c r="M470" s="1431"/>
      <c r="N470" s="1432"/>
      <c r="O470" s="1432"/>
      <c r="P470" s="1432"/>
      <c r="Q470" s="1433"/>
    </row>
    <row r="471" spans="3:18" ht="15.75" customHeight="1">
      <c r="C471" s="706"/>
      <c r="D471" s="1022"/>
      <c r="E471" s="447"/>
      <c r="F471" s="408"/>
      <c r="G471" s="1034"/>
      <c r="H471" s="181"/>
      <c r="I471" s="181"/>
      <c r="J471" s="181"/>
      <c r="K471" s="181"/>
      <c r="L471" s="181"/>
      <c r="M471" s="52"/>
      <c r="N471" s="101"/>
      <c r="O471" s="102"/>
      <c r="P471" s="249"/>
      <c r="Q471" s="101"/>
      <c r="R471" s="953"/>
    </row>
    <row r="472" spans="4:17" ht="22.5" customHeight="1">
      <c r="D472" s="952"/>
      <c r="E472" s="952"/>
      <c r="F472" s="952"/>
      <c r="G472" s="952"/>
      <c r="H472" s="53"/>
      <c r="I472" s="53"/>
      <c r="J472" s="53"/>
      <c r="K472" s="53"/>
      <c r="L472" s="53"/>
      <c r="M472" s="53"/>
      <c r="N472" s="53"/>
      <c r="O472" s="53"/>
      <c r="P472" s="53"/>
      <c r="Q472" s="53"/>
    </row>
    <row r="473" spans="4:17" ht="22.5" customHeight="1">
      <c r="D473" s="952"/>
      <c r="E473" s="952"/>
      <c r="F473" s="952"/>
      <c r="G473" s="952"/>
      <c r="H473" s="53"/>
      <c r="I473" s="53"/>
      <c r="J473" s="53"/>
      <c r="K473" s="53"/>
      <c r="L473" s="53"/>
      <c r="M473" s="53"/>
      <c r="N473" s="53"/>
      <c r="O473" s="53"/>
      <c r="P473" s="53"/>
      <c r="Q473" s="53"/>
    </row>
    <row r="474" spans="4:17" ht="22.5" customHeight="1">
      <c r="D474" s="952"/>
      <c r="E474" s="952"/>
      <c r="F474" s="952"/>
      <c r="G474" s="952"/>
      <c r="H474" s="53"/>
      <c r="I474" s="53"/>
      <c r="J474" s="53"/>
      <c r="K474" s="53"/>
      <c r="L474" s="53"/>
      <c r="M474" s="53"/>
      <c r="N474" s="53"/>
      <c r="O474" s="53"/>
      <c r="P474" s="53"/>
      <c r="Q474" s="53"/>
    </row>
    <row r="475" ht="15.75"/>
    <row r="476" spans="3:4" ht="15.75">
      <c r="C476" s="977">
        <f>C416+C329+C304+C273+C187+C154+C130+C101+C59+C36</f>
        <v>338</v>
      </c>
      <c r="D476" s="155" t="s">
        <v>135</v>
      </c>
    </row>
    <row r="477" spans="3:4" ht="15.75">
      <c r="C477" s="977">
        <v>60</v>
      </c>
      <c r="D477" s="155" t="s">
        <v>136</v>
      </c>
    </row>
    <row r="478" spans="3:4" ht="15.75">
      <c r="C478" s="978">
        <f>C476/C477</f>
        <v>5.633333333333334</v>
      </c>
      <c r="D478" s="155" t="s">
        <v>137</v>
      </c>
    </row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</sheetData>
  <sheetProtection/>
  <mergeCells count="64">
    <mergeCell ref="D444:N444"/>
    <mergeCell ref="P446:Q448"/>
    <mergeCell ref="D470:E470"/>
    <mergeCell ref="F470:Q470"/>
    <mergeCell ref="R8:S10"/>
    <mergeCell ref="Q196:R203"/>
    <mergeCell ref="Q282:R284"/>
    <mergeCell ref="B332:R332"/>
    <mergeCell ref="P338:Q339"/>
    <mergeCell ref="R432:S433"/>
    <mergeCell ref="R309:S311"/>
    <mergeCell ref="Q159:R160"/>
    <mergeCell ref="P421:Q422"/>
    <mergeCell ref="Q40:R43"/>
    <mergeCell ref="F187:Q187"/>
    <mergeCell ref="D429:G429"/>
    <mergeCell ref="D419:N419"/>
    <mergeCell ref="F273:Q273"/>
    <mergeCell ref="D304:E304"/>
    <mergeCell ref="F304:Q304"/>
    <mergeCell ref="D6:N6"/>
    <mergeCell ref="D38:N38"/>
    <mergeCell ref="D307:N307"/>
    <mergeCell ref="B61:R61"/>
    <mergeCell ref="D101:E101"/>
    <mergeCell ref="D36:E36"/>
    <mergeCell ref="F36:Q36"/>
    <mergeCell ref="Q106:R107"/>
    <mergeCell ref="D191:Q191"/>
    <mergeCell ref="B133:R133"/>
    <mergeCell ref="D104:N104"/>
    <mergeCell ref="D137:N137"/>
    <mergeCell ref="D157:N157"/>
    <mergeCell ref="F154:Q154"/>
    <mergeCell ref="D154:E154"/>
    <mergeCell ref="Q139:R140"/>
    <mergeCell ref="D130:E130"/>
    <mergeCell ref="D187:E187"/>
    <mergeCell ref="B189:R189"/>
    <mergeCell ref="D336:N336"/>
    <mergeCell ref="C334:Q334"/>
    <mergeCell ref="D430:N430"/>
    <mergeCell ref="H429:Q429"/>
    <mergeCell ref="D194:N194"/>
    <mergeCell ref="D273:E273"/>
    <mergeCell ref="D280:N280"/>
    <mergeCell ref="B275:R275"/>
    <mergeCell ref="F329:Q329"/>
    <mergeCell ref="D442:G442"/>
    <mergeCell ref="H442:Q442"/>
    <mergeCell ref="D416:E416"/>
    <mergeCell ref="F416:Q416"/>
    <mergeCell ref="D277:Q277"/>
    <mergeCell ref="D329:E329"/>
    <mergeCell ref="B2:S2"/>
    <mergeCell ref="C4:R4"/>
    <mergeCell ref="C135:R135"/>
    <mergeCell ref="D59:E59"/>
    <mergeCell ref="F59:Q59"/>
    <mergeCell ref="F130:R130"/>
    <mergeCell ref="Q67:R68"/>
    <mergeCell ref="D65:N65"/>
    <mergeCell ref="F101:R101"/>
    <mergeCell ref="C63:R63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5"/>
  <sheetViews>
    <sheetView zoomScale="80" zoomScaleNormal="80" zoomScalePageLayoutView="0" workbookViewId="0" topLeftCell="A1">
      <selection activeCell="P75" sqref="A1:P75"/>
    </sheetView>
  </sheetViews>
  <sheetFormatPr defaultColWidth="8.8515625" defaultRowHeight="15"/>
  <cols>
    <col min="1" max="1" width="2.57421875" style="12" customWidth="1"/>
    <col min="2" max="2" width="4.57421875" style="12" customWidth="1"/>
    <col min="3" max="3" width="19.140625" style="12" customWidth="1"/>
    <col min="4" max="4" width="10.140625" style="260" customWidth="1"/>
    <col min="5" max="5" width="30.8515625" style="6" customWidth="1"/>
    <col min="6" max="6" width="12.28125" style="12" customWidth="1"/>
    <col min="7" max="7" width="2.00390625" style="12" customWidth="1"/>
    <col min="8" max="8" width="11.7109375" style="12" customWidth="1"/>
    <col min="9" max="9" width="8.8515625" style="12" customWidth="1"/>
    <col min="10" max="10" width="4.421875" style="12" customWidth="1"/>
    <col min="11" max="11" width="16.7109375" style="12" customWidth="1"/>
    <col min="12" max="12" width="10.28125" style="12" customWidth="1"/>
    <col min="13" max="13" width="25.8515625" style="12" customWidth="1"/>
    <col min="14" max="14" width="8.8515625" style="12" customWidth="1"/>
    <col min="15" max="15" width="1.421875" style="12" customWidth="1"/>
    <col min="16" max="16" width="9.57421875" style="12" customWidth="1"/>
    <col min="17" max="17" width="3.7109375" style="12" customWidth="1"/>
    <col min="18" max="16384" width="8.8515625" style="12" customWidth="1"/>
  </cols>
  <sheetData>
    <row r="1" ht="15.75" thickBot="1"/>
    <row r="2" spans="3:16" s="564" customFormat="1" ht="30" customHeight="1" thickBot="1">
      <c r="C2" s="1316" t="s">
        <v>354</v>
      </c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8"/>
    </row>
    <row r="3" spans="1:16" s="471" customFormat="1" ht="16.5" thickBot="1">
      <c r="A3" s="565"/>
      <c r="B3" s="565"/>
      <c r="C3" s="536"/>
      <c r="D3" s="474"/>
      <c r="E3" s="473"/>
      <c r="F3" s="386"/>
      <c r="G3" s="536"/>
      <c r="H3" s="473"/>
      <c r="I3" s="473"/>
      <c r="J3" s="473"/>
      <c r="K3" s="473"/>
      <c r="L3" s="473"/>
      <c r="M3" s="473"/>
      <c r="N3" s="536"/>
      <c r="O3" s="566"/>
      <c r="P3" s="473"/>
    </row>
    <row r="4" spans="3:16" s="471" customFormat="1" ht="24" thickBot="1">
      <c r="C4" s="1366" t="s">
        <v>358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8"/>
    </row>
    <row r="5" ht="15.75" thickBot="1"/>
    <row r="6" spans="3:16" ht="24" thickBot="1">
      <c r="C6" s="1475" t="s">
        <v>139</v>
      </c>
      <c r="D6" s="1476"/>
      <c r="E6" s="1476"/>
      <c r="F6" s="1476"/>
      <c r="G6" s="1476"/>
      <c r="H6" s="1477"/>
      <c r="K6" s="1475" t="s">
        <v>148</v>
      </c>
      <c r="L6" s="1476"/>
      <c r="M6" s="1476"/>
      <c r="N6" s="1476"/>
      <c r="O6" s="1476"/>
      <c r="P6" s="1477"/>
    </row>
    <row r="7" spans="12:13" ht="6.75" customHeight="1" thickBot="1">
      <c r="L7" s="6"/>
      <c r="M7" s="6"/>
    </row>
    <row r="8" spans="2:16" s="7" customFormat="1" ht="16.5" thickBot="1">
      <c r="B8" s="255" t="s">
        <v>164</v>
      </c>
      <c r="C8" s="246" t="s">
        <v>140</v>
      </c>
      <c r="D8" s="262" t="s">
        <v>141</v>
      </c>
      <c r="E8" s="247" t="s">
        <v>142</v>
      </c>
      <c r="F8" s="28" t="s">
        <v>143</v>
      </c>
      <c r="G8" s="246"/>
      <c r="H8" s="248" t="s">
        <v>144</v>
      </c>
      <c r="J8" s="256" t="s">
        <v>112</v>
      </c>
      <c r="K8" s="246" t="s">
        <v>140</v>
      </c>
      <c r="L8" s="28" t="s">
        <v>141</v>
      </c>
      <c r="M8" s="247" t="s">
        <v>142</v>
      </c>
      <c r="N8" s="28" t="s">
        <v>143</v>
      </c>
      <c r="O8" s="246"/>
      <c r="P8" s="248" t="s">
        <v>144</v>
      </c>
    </row>
    <row r="9" spans="3:14" ht="15">
      <c r="C9" s="1472" t="s">
        <v>145</v>
      </c>
      <c r="D9" s="263">
        <v>506</v>
      </c>
      <c r="E9" s="15" t="str">
        <f>INDEX((NPA!$C$8:$P$134),MATCH($D9,NPA!$C$8:$C$134,0),2)</f>
        <v>GORDON van der WESTHUIZEN</v>
      </c>
      <c r="F9" s="15">
        <f>INDEX((NPA!$C$9:$P$134),MATCH(D9,NPA!$C$9:$C$134,0),14)</f>
        <v>275</v>
      </c>
      <c r="K9" s="1472" t="s">
        <v>145</v>
      </c>
      <c r="L9" s="15">
        <v>1569</v>
      </c>
      <c r="M9" s="15" t="str">
        <f>INDEX((NPA!$C$142:$P$267),MATCH($L9,NPA!$C$142:$C$267,0),2)</f>
        <v>KARL SANDER</v>
      </c>
      <c r="N9" s="15">
        <f>INDEX((NPA!$C$143:$P$267),MATCH(L9,NPA!$C$143:$C$267,0),14)</f>
        <v>282</v>
      </c>
    </row>
    <row r="10" spans="3:14" ht="15.75" thickBot="1">
      <c r="C10" s="1473"/>
      <c r="D10" s="264">
        <v>1268</v>
      </c>
      <c r="E10" s="15" t="str">
        <f>INDEX((NPA!$C$8:$P$134),MATCH($D10,NPA!$C$8:$C$134,0),2)</f>
        <v>DAVE STEYN</v>
      </c>
      <c r="F10" s="15">
        <f>INDEX((NPA!$C$9:$P$134),MATCH(D10,NPA!$C$9:$C$134,0),14)</f>
        <v>275</v>
      </c>
      <c r="K10" s="1473"/>
      <c r="L10" s="15">
        <v>1327</v>
      </c>
      <c r="M10" s="15" t="str">
        <f>INDEX((NPA!$C$142:$P$267),MATCH($L10,NPA!$C$142:$C$267,0),2)</f>
        <v>NOEL SWARTS</v>
      </c>
      <c r="N10" s="15">
        <f>INDEX((NPA!$C$143:$P$267),MATCH(L10,NPA!$C$143:$C$267,0),14)</f>
        <v>268</v>
      </c>
    </row>
    <row r="11" spans="3:16" ht="16.5" thickBot="1">
      <c r="C11" s="1474"/>
      <c r="D11" s="265">
        <v>1542</v>
      </c>
      <c r="E11" s="15" t="str">
        <f>INDEX((NPA!$C$8:$P$134),MATCH($D11,NPA!$C$8:$C$134,0),2)</f>
        <v>NICO VENTER</v>
      </c>
      <c r="F11" s="17">
        <f>INDEX((NPA!$C$9:$P$134),MATCH(D11,NPA!$C$9:$C$134,0),14)</f>
        <v>290</v>
      </c>
      <c r="G11" s="257"/>
      <c r="H11" s="248">
        <f>SUM(F9:F11)</f>
        <v>840</v>
      </c>
      <c r="K11" s="1474"/>
      <c r="L11" s="17">
        <v>1314</v>
      </c>
      <c r="M11" s="15" t="str">
        <f>INDEX((NPA!$C$142:$P$267),MATCH($L11,NPA!$C$142:$C$267,0),2)</f>
        <v>DAVE BIGGS</v>
      </c>
      <c r="N11" s="17">
        <f>INDEX((NPA!$C$143:$P$267),MATCH(L11,NPA!$C$143:$C$267,0),14)</f>
        <v>288</v>
      </c>
      <c r="O11" s="257"/>
      <c r="P11" s="248">
        <f>SUM(N9:N11)</f>
        <v>838</v>
      </c>
    </row>
    <row r="12" spans="12:13" ht="15.75" thickBot="1">
      <c r="L12" s="6"/>
      <c r="M12" s="6"/>
    </row>
    <row r="13" spans="2:16" ht="16.5" thickBot="1">
      <c r="B13" s="255" t="s">
        <v>164</v>
      </c>
      <c r="C13" s="246" t="s">
        <v>140</v>
      </c>
      <c r="D13" s="262" t="s">
        <v>141</v>
      </c>
      <c r="E13" s="247" t="s">
        <v>142</v>
      </c>
      <c r="F13" s="28" t="s">
        <v>143</v>
      </c>
      <c r="G13" s="246"/>
      <c r="H13" s="248" t="s">
        <v>144</v>
      </c>
      <c r="J13" s="256" t="s">
        <v>112</v>
      </c>
      <c r="K13" s="246" t="s">
        <v>140</v>
      </c>
      <c r="L13" s="28" t="s">
        <v>141</v>
      </c>
      <c r="M13" s="247" t="s">
        <v>142</v>
      </c>
      <c r="N13" s="28" t="s">
        <v>143</v>
      </c>
      <c r="O13" s="246"/>
      <c r="P13" s="248" t="s">
        <v>144</v>
      </c>
    </row>
    <row r="14" spans="3:14" ht="15">
      <c r="C14" s="1472" t="s">
        <v>146</v>
      </c>
      <c r="D14" s="263">
        <v>2138</v>
      </c>
      <c r="E14" s="15" t="str">
        <f>INDEX((NPA!$C$8:$P$134),MATCH($D14,NPA!$C$8:$C$134,0),2)</f>
        <v>FRANCO SWART</v>
      </c>
      <c r="F14" s="15">
        <f>INDEX((NPA!$C$9:$P$134),MATCH(D14,NPA!$C$9:$C$134,0),14)</f>
        <v>274</v>
      </c>
      <c r="I14" s="12" t="s">
        <v>170</v>
      </c>
      <c r="K14" s="1472" t="s">
        <v>146</v>
      </c>
      <c r="L14" s="48">
        <v>1809</v>
      </c>
      <c r="M14" s="15" t="str">
        <f>INDEX((NPA!$C$142:$P$267),MATCH($L14,NPA!$C$142:$C$267,0),2)</f>
        <v>ELSJE SWART</v>
      </c>
      <c r="N14" s="15">
        <f>INDEX((NPA!$C$143:$P$267),MATCH(L14,NPA!$C$143:$C$267,0),14)</f>
        <v>273</v>
      </c>
    </row>
    <row r="15" spans="3:14" ht="15.75" thickBot="1">
      <c r="C15" s="1473"/>
      <c r="D15" s="264">
        <v>1327</v>
      </c>
      <c r="E15" s="15" t="str">
        <f>INDEX((NPA!$C$8:$P$134),MATCH($D15,NPA!$C$8:$C$134,0),2)</f>
        <v>NOEL SWARTS</v>
      </c>
      <c r="F15" s="15">
        <f>INDEX((NPA!$C$9:$P$134),MATCH(D15,NPA!$C$9:$C$134,0),14)</f>
        <v>254</v>
      </c>
      <c r="K15" s="1473"/>
      <c r="L15" s="15">
        <v>284</v>
      </c>
      <c r="M15" s="15" t="str">
        <f>INDEX((NPA!$C$142:$P$267),MATCH($L15,NPA!$C$142:$C$267,0),2)</f>
        <v>STEVE ROETS</v>
      </c>
      <c r="N15" s="15">
        <f>INDEX((NPA!$C$143:$P$267),MATCH(L15,NPA!$C$143:$C$267,0),14)</f>
        <v>279</v>
      </c>
    </row>
    <row r="16" spans="3:16" ht="16.5" thickBot="1">
      <c r="C16" s="1474"/>
      <c r="D16" s="265">
        <v>1809</v>
      </c>
      <c r="E16" s="15" t="str">
        <f>INDEX((NPA!$C$8:$P$134),MATCH($D16,NPA!$C$8:$C$134,0),2)</f>
        <v>ELSJE SWART</v>
      </c>
      <c r="F16" s="17">
        <f>INDEX((NPA!$C$9:$P$134),MATCH(D16,NPA!$C$9:$C$134,0),14)</f>
        <v>272</v>
      </c>
      <c r="G16" s="257"/>
      <c r="H16" s="248">
        <f>SUM(F14:F16)</f>
        <v>800</v>
      </c>
      <c r="K16" s="1474"/>
      <c r="L16" s="17">
        <v>1542</v>
      </c>
      <c r="M16" s="15" t="str">
        <f>INDEX((NPA!$C$142:$P$267),MATCH($L16,NPA!$C$142:$C$267,0),2)</f>
        <v>NICO VENTER</v>
      </c>
      <c r="N16" s="17">
        <f>INDEX((NPA!$C$143:$P$267),MATCH(L16,NPA!$C$143:$C$267,0),14)</f>
        <v>273</v>
      </c>
      <c r="O16" s="257"/>
      <c r="P16" s="248">
        <f>SUM(N14:N16)</f>
        <v>825</v>
      </c>
    </row>
    <row r="17" spans="12:13" ht="15.75" thickBot="1">
      <c r="L17" s="6"/>
      <c r="M17" s="6"/>
    </row>
    <row r="18" spans="2:16" ht="16.5" thickBot="1">
      <c r="B18" s="255" t="s">
        <v>164</v>
      </c>
      <c r="C18" s="246" t="s">
        <v>140</v>
      </c>
      <c r="D18" s="262" t="s">
        <v>141</v>
      </c>
      <c r="E18" s="247" t="s">
        <v>142</v>
      </c>
      <c r="F18" s="28" t="s">
        <v>143</v>
      </c>
      <c r="G18" s="246"/>
      <c r="H18" s="248" t="s">
        <v>144</v>
      </c>
      <c r="J18" s="256" t="s">
        <v>112</v>
      </c>
      <c r="K18" s="246" t="s">
        <v>140</v>
      </c>
      <c r="L18" s="28" t="s">
        <v>141</v>
      </c>
      <c r="M18" s="247" t="s">
        <v>142</v>
      </c>
      <c r="N18" s="28" t="s">
        <v>143</v>
      </c>
      <c r="O18" s="246"/>
      <c r="P18" s="248" t="s">
        <v>144</v>
      </c>
    </row>
    <row r="19" spans="3:14" ht="15">
      <c r="C19" s="1472" t="s">
        <v>147</v>
      </c>
      <c r="D19" s="263">
        <v>1051</v>
      </c>
      <c r="E19" s="15" t="str">
        <f>INDEX((NPA!$C$8:$P$134),MATCH($D19,NPA!$C$8:$C$134,0),2)</f>
        <v>RUDI BERRANGE</v>
      </c>
      <c r="F19" s="15">
        <f>INDEX((NPA!$C$9:$P$134),MATCH(D19,NPA!$C$9:$C$134,0),14)</f>
        <v>279</v>
      </c>
      <c r="K19" s="1472" t="s">
        <v>147</v>
      </c>
      <c r="L19" s="15">
        <v>1268</v>
      </c>
      <c r="M19" s="15" t="str">
        <f>INDEX((NPA!$C$142:$P$267),MATCH($L19,NPA!$C$142:$C$267,0),2)</f>
        <v>DAVE STEYN</v>
      </c>
      <c r="N19" s="15">
        <f>INDEX((NPA!$C$143:$P$267),MATCH(L19,NPA!$C$143:$C$267,0),14)</f>
        <v>267</v>
      </c>
    </row>
    <row r="20" spans="3:14" ht="15.75" thickBot="1">
      <c r="C20" s="1473"/>
      <c r="D20" s="264">
        <v>709</v>
      </c>
      <c r="E20" s="15" t="str">
        <f>INDEX((NPA!$C$8:$P$134),MATCH($D20,NPA!$C$8:$C$134,0),2)</f>
        <v>HEINRICH MOMMSEN</v>
      </c>
      <c r="F20" s="15">
        <f>INDEX((NPA!$C$9:$P$134),MATCH(D20,NPA!$C$9:$C$134,0),14)</f>
        <v>257</v>
      </c>
      <c r="K20" s="1473"/>
      <c r="L20" s="48">
        <v>709</v>
      </c>
      <c r="M20" s="15" t="str">
        <f>INDEX((NPA!$C$142:$P$267),MATCH($L20,NPA!$C$142:$C$267,0),2)</f>
        <v>HEINRICH MOMMSEN</v>
      </c>
      <c r="N20" s="15">
        <f>INDEX((NPA!$C$143:$P$267),MATCH(L20,NPA!$C$143:$C$267,0),14)</f>
        <v>275</v>
      </c>
    </row>
    <row r="21" spans="3:16" ht="16.5" thickBot="1">
      <c r="C21" s="1474"/>
      <c r="D21" s="265">
        <v>1765</v>
      </c>
      <c r="E21" s="15" t="str">
        <f>INDEX((NPA!$C$8:$P$134),MATCH($D21,NPA!$C$8:$C$134,0),2)</f>
        <v>SUSAN BERRANGE</v>
      </c>
      <c r="F21" s="17">
        <f>INDEX((NPA!$C$9:$P$134),MATCH(D21,NPA!$C$9:$C$134,0),14)</f>
        <v>226</v>
      </c>
      <c r="G21" s="257"/>
      <c r="H21" s="248">
        <f>SUM(F19:F21)</f>
        <v>762</v>
      </c>
      <c r="K21" s="1474"/>
      <c r="L21" s="17">
        <v>706</v>
      </c>
      <c r="M21" s="15" t="str">
        <f>INDEX((NPA!$C$142:$P$267),MATCH($L21,NPA!$C$142:$C$267,0),2)</f>
        <v>S P SPIES</v>
      </c>
      <c r="N21" s="17">
        <f>INDEX((NPA!$C$143:$P$267),MATCH(L21,NPA!$C$143:$C$267,0),14)</f>
        <v>269</v>
      </c>
      <c r="O21" s="257"/>
      <c r="P21" s="248">
        <f>SUM(N19:N21)</f>
        <v>811</v>
      </c>
    </row>
    <row r="22" ht="15.75" thickBot="1"/>
    <row r="23" spans="2:16" ht="16.5" thickBot="1">
      <c r="B23" s="255" t="s">
        <v>164</v>
      </c>
      <c r="C23" s="246" t="s">
        <v>140</v>
      </c>
      <c r="D23" s="262" t="s">
        <v>141</v>
      </c>
      <c r="E23" s="247" t="s">
        <v>142</v>
      </c>
      <c r="F23" s="28" t="s">
        <v>143</v>
      </c>
      <c r="G23" s="246"/>
      <c r="H23" s="248" t="s">
        <v>144</v>
      </c>
      <c r="I23" s="7"/>
      <c r="J23" s="256" t="s">
        <v>112</v>
      </c>
      <c r="K23" s="246" t="s">
        <v>140</v>
      </c>
      <c r="L23" s="28" t="s">
        <v>141</v>
      </c>
      <c r="M23" s="247" t="s">
        <v>142</v>
      </c>
      <c r="N23" s="28" t="s">
        <v>143</v>
      </c>
      <c r="O23" s="246"/>
      <c r="P23" s="248" t="s">
        <v>144</v>
      </c>
    </row>
    <row r="24" spans="3:14" ht="15">
      <c r="C24" s="1472" t="s">
        <v>149</v>
      </c>
      <c r="D24" s="263">
        <v>1287</v>
      </c>
      <c r="E24" s="15" t="str">
        <f>INDEX((NPA!$C$8:$P$134),MATCH($D24,NPA!$C$8:$C$134,0),2)</f>
        <v>HANSIE ERASMUS</v>
      </c>
      <c r="F24" s="15">
        <f>INDEX((NPA!$C$9:$P$134),MATCH(D24,NPA!$C$9:$C$134,0),14)</f>
        <v>271</v>
      </c>
      <c r="K24" s="1472" t="s">
        <v>149</v>
      </c>
      <c r="L24" s="15">
        <v>1287</v>
      </c>
      <c r="M24" s="15" t="str">
        <f>INDEX((NPA!$C$142:$P$267),MATCH($L24,NPA!$C$142:$C$267,0),2)</f>
        <v>HANSIE ERASMUS</v>
      </c>
      <c r="N24" s="15">
        <f>INDEX((NPA!$C$143:$P$267),MATCH(L24,NPA!$C$143:$C$267,0),14)</f>
        <v>296</v>
      </c>
    </row>
    <row r="25" spans="3:14" ht="15.75" thickBot="1">
      <c r="C25" s="1473"/>
      <c r="D25" s="264">
        <v>2</v>
      </c>
      <c r="E25" s="15" t="str">
        <f>INDEX((NPA!$C$8:$P$134),MATCH($D25,NPA!$C$8:$C$134,0),2)</f>
        <v>FRANCOIS van TONDER</v>
      </c>
      <c r="F25" s="15">
        <f>INDEX((NPA!$C$9:$P$134),MATCH(D25,NPA!$C$9:$C$134,0),14)</f>
        <v>284</v>
      </c>
      <c r="K25" s="1473"/>
      <c r="L25" s="15">
        <v>2</v>
      </c>
      <c r="M25" s="15" t="str">
        <f>INDEX((NPA!$C$142:$P$267),MATCH($L25,NPA!$C$142:$C$267,0),2)</f>
        <v>FRANCOIS van TONDER</v>
      </c>
      <c r="N25" s="15">
        <f>INDEX((NPA!$C$143:$P$267),MATCH(L25,NPA!$C$143:$C$267,0),14)</f>
        <v>292</v>
      </c>
    </row>
    <row r="26" spans="3:16" ht="16.5" thickBot="1">
      <c r="C26" s="1474"/>
      <c r="D26" s="265">
        <v>169</v>
      </c>
      <c r="E26" s="15" t="str">
        <f>INDEX((NPA!$C$8:$P$134),MATCH($D26,NPA!$C$8:$C$134,0),2)</f>
        <v>CHRISTO CROUS</v>
      </c>
      <c r="F26" s="17">
        <f>INDEX((NPA!$C$9:$P$134),MATCH(D26,NPA!$C$9:$C$134,0),14)</f>
        <v>291</v>
      </c>
      <c r="G26" s="257"/>
      <c r="H26" s="248">
        <f>SUM(F24:F26)</f>
        <v>846</v>
      </c>
      <c r="K26" s="1474"/>
      <c r="L26" s="48">
        <v>1539</v>
      </c>
      <c r="M26" s="15" t="str">
        <f>INDEX((NPA!$C$142:$P$267),MATCH($L26,NPA!$C$142:$C$267,0),2)</f>
        <v>PHILIP HAVENGA</v>
      </c>
      <c r="N26" s="17">
        <f>INDEX((NPA!$C$143:$P$267),MATCH(L26,NPA!$C$143:$C$267,0),14)</f>
        <v>287</v>
      </c>
      <c r="O26" s="257"/>
      <c r="P26" s="248">
        <f>SUM(N24:N26)</f>
        <v>875</v>
      </c>
    </row>
    <row r="27" spans="12:13" ht="15.75" thickBot="1">
      <c r="L27" s="6"/>
      <c r="M27" s="6"/>
    </row>
    <row r="28" spans="2:16" ht="16.5" thickBot="1">
      <c r="B28" s="255" t="s">
        <v>164</v>
      </c>
      <c r="C28" s="246" t="s">
        <v>140</v>
      </c>
      <c r="D28" s="262" t="s">
        <v>141</v>
      </c>
      <c r="E28" s="247" t="s">
        <v>142</v>
      </c>
      <c r="F28" s="28" t="s">
        <v>143</v>
      </c>
      <c r="G28" s="246"/>
      <c r="H28" s="248" t="s">
        <v>144</v>
      </c>
      <c r="J28" s="256" t="s">
        <v>112</v>
      </c>
      <c r="K28" s="246" t="s">
        <v>140</v>
      </c>
      <c r="L28" s="28" t="s">
        <v>141</v>
      </c>
      <c r="M28" s="247" t="s">
        <v>142</v>
      </c>
      <c r="N28" s="28" t="s">
        <v>143</v>
      </c>
      <c r="O28" s="246"/>
      <c r="P28" s="248" t="s">
        <v>144</v>
      </c>
    </row>
    <row r="29" spans="3:14" ht="15">
      <c r="C29" s="1472" t="s">
        <v>150</v>
      </c>
      <c r="D29" s="263">
        <v>13</v>
      </c>
      <c r="E29" s="15" t="str">
        <f>INDEX((NPA!$C$8:$P$134),MATCH($D29,NPA!$C$8:$C$134,0),2)</f>
        <v>NICO RAUTENBACH</v>
      </c>
      <c r="F29" s="15">
        <f>INDEX((NPA!$C$9:$P$134),MATCH(D29,NPA!$C$9:$C$134,0),14)</f>
        <v>286</v>
      </c>
      <c r="K29" s="1472" t="s">
        <v>150</v>
      </c>
      <c r="L29" s="48">
        <v>169</v>
      </c>
      <c r="M29" s="15" t="str">
        <f>INDEX((NPA!$C$142:$P$267),MATCH($L29,NPA!$C$142:$C$267,0),2)</f>
        <v>CHRISTO CROUS</v>
      </c>
      <c r="N29" s="15">
        <f>INDEX((NPA!$C$143:$P$267),MATCH(L29,NPA!$C$143:$C$267,0),14)</f>
        <v>286</v>
      </c>
    </row>
    <row r="30" spans="3:14" ht="15.75" thickBot="1">
      <c r="C30" s="1473"/>
      <c r="D30" s="264">
        <v>1539</v>
      </c>
      <c r="E30" s="15" t="str">
        <f>INDEX((NPA!$C$8:$P$134),MATCH($D30,NPA!$C$8:$C$134,0),2)</f>
        <v>PHILLIP HAVENGA</v>
      </c>
      <c r="F30" s="15">
        <f>INDEX((NPA!$C$9:$P$134),MATCH(D30,NPA!$C$9:$C$134,0),14)</f>
        <v>286</v>
      </c>
      <c r="K30" s="1473"/>
      <c r="L30" s="15">
        <v>13</v>
      </c>
      <c r="M30" s="15" t="str">
        <f>INDEX((NPA!$C$142:$P$267),MATCH($L30,NPA!$C$142:$C$267,0),2)</f>
        <v>NICO RAUTENBACH</v>
      </c>
      <c r="N30" s="15">
        <f>INDEX((NPA!$C$143:$P$267),MATCH(L30,NPA!$C$143:$C$267,0),14)</f>
        <v>290</v>
      </c>
    </row>
    <row r="31" spans="3:16" ht="16.5" thickBot="1">
      <c r="C31" s="1474"/>
      <c r="D31" s="265">
        <v>1798</v>
      </c>
      <c r="E31" s="15" t="str">
        <f>INDEX((NPA!$C$8:$P$134),MATCH($D31,NPA!$C$8:$C$134,0),2)</f>
        <v>THEO van der MERWE</v>
      </c>
      <c r="F31" s="17">
        <f>INDEX((NPA!$C$9:$P$134),MATCH(D31,NPA!$C$9:$C$134,0),14)</f>
        <v>287</v>
      </c>
      <c r="G31" s="257"/>
      <c r="H31" s="248">
        <f>SUM(F29:F31)</f>
        <v>859</v>
      </c>
      <c r="K31" s="1474"/>
      <c r="L31" s="17">
        <v>1281</v>
      </c>
      <c r="M31" s="15" t="str">
        <f>INDEX((NPA!$C$142:$P$267),MATCH($L31,NPA!$C$142:$C$267,0),2)</f>
        <v>NEVILLE ARNESEN </v>
      </c>
      <c r="N31" s="17">
        <f>INDEX((NPA!$C$143:$P$267),MATCH(L31,NPA!$C$143:$C$267,0),14)</f>
        <v>280</v>
      </c>
      <c r="O31" s="257"/>
      <c r="P31" s="248">
        <f>SUM(N29:N31)</f>
        <v>856</v>
      </c>
    </row>
    <row r="32" spans="12:13" ht="15.75" thickBot="1">
      <c r="L32" s="6"/>
      <c r="M32" s="6"/>
    </row>
    <row r="33" spans="2:16" ht="16.5" thickBot="1">
      <c r="B33" s="255" t="s">
        <v>164</v>
      </c>
      <c r="C33" s="246" t="s">
        <v>140</v>
      </c>
      <c r="D33" s="262" t="s">
        <v>141</v>
      </c>
      <c r="E33" s="247" t="s">
        <v>142</v>
      </c>
      <c r="F33" s="28" t="s">
        <v>143</v>
      </c>
      <c r="G33" s="246"/>
      <c r="H33" s="248" t="s">
        <v>144</v>
      </c>
      <c r="J33" s="256" t="s">
        <v>112</v>
      </c>
      <c r="K33" s="246" t="s">
        <v>140</v>
      </c>
      <c r="L33" s="28" t="s">
        <v>141</v>
      </c>
      <c r="M33" s="247" t="s">
        <v>142</v>
      </c>
      <c r="N33" s="28" t="s">
        <v>143</v>
      </c>
      <c r="O33" s="246"/>
      <c r="P33" s="248" t="s">
        <v>144</v>
      </c>
    </row>
    <row r="34" spans="3:14" ht="15" customHeight="1">
      <c r="C34" s="1472" t="s">
        <v>174</v>
      </c>
      <c r="D34" s="263">
        <v>1233</v>
      </c>
      <c r="E34" s="15" t="str">
        <f>INDEX((NPA!$C$8:$P$134),MATCH($D34,NPA!$C$8:$C$134,0),2)</f>
        <v>WARREN LUCAS</v>
      </c>
      <c r="F34" s="15">
        <f>INDEX((NPA!$C$9:$P$134),MATCH(D34,NPA!$C$9:$C$134,0),14)</f>
        <v>281</v>
      </c>
      <c r="K34" s="1472" t="s">
        <v>174</v>
      </c>
      <c r="L34" s="263">
        <v>1233</v>
      </c>
      <c r="M34" s="15" t="str">
        <f>INDEX((NPA!$C$142:$P$267),MATCH($L34,NPA!$C$142:$C$267,0),2)</f>
        <v>WARREN LUCAS</v>
      </c>
      <c r="N34" s="15">
        <f>INDEX((NPA!$C$143:$P$267),MATCH(L34,NPA!$C$143:$C$267,0),14)</f>
        <v>278</v>
      </c>
    </row>
    <row r="35" spans="3:14" ht="15.75" customHeight="1" thickBot="1">
      <c r="C35" s="1473"/>
      <c r="D35" s="264">
        <v>1618</v>
      </c>
      <c r="E35" s="15" t="str">
        <f>INDEX((NPA!$C$8:$P$134),MATCH($D35,NPA!$C$8:$C$134,0),2)</f>
        <v>HAMISH DEAL </v>
      </c>
      <c r="F35" s="15">
        <f>INDEX((NPA!$C$9:$P$134),MATCH(D35,NPA!$C$9:$C$134,0),14)</f>
        <v>270</v>
      </c>
      <c r="K35" s="1473"/>
      <c r="L35" s="264">
        <v>2105</v>
      </c>
      <c r="M35" s="15" t="str">
        <f>INDEX((NPA!$C$142:$P$267),MATCH($L35,NPA!$C$142:$C$267,0),2)</f>
        <v>CHRIS ALEXANDER</v>
      </c>
      <c r="N35" s="15">
        <f>INDEX((NPA!$C$143:$P$267),MATCH(L35,NPA!$C$143:$C$267,0),14)</f>
        <v>270</v>
      </c>
    </row>
    <row r="36" spans="3:16" ht="16.5" thickBot="1">
      <c r="C36" s="1474"/>
      <c r="D36" s="265">
        <v>1277</v>
      </c>
      <c r="E36" s="15" t="str">
        <f>INDEX((NPA!$C$8:$P$134),MATCH($D36,NPA!$C$8:$C$134,0),2)</f>
        <v>JARED DEAL</v>
      </c>
      <c r="F36" s="17">
        <f>INDEX((NPA!$C$9:$P$134),MATCH(D36,NPA!$C$9:$C$134,0),14)</f>
        <v>277</v>
      </c>
      <c r="G36" s="257"/>
      <c r="H36" s="248">
        <f>SUM(F34:F36)</f>
        <v>828</v>
      </c>
      <c r="K36" s="1474"/>
      <c r="L36" s="265">
        <v>1277</v>
      </c>
      <c r="M36" s="15" t="str">
        <f>INDEX((NPA!$C$142:$P$267),MATCH($L36,NPA!$C$142:$C$267,0),2)</f>
        <v>JARED DEAL</v>
      </c>
      <c r="N36" s="17">
        <f>INDEX((NPA!$C$143:$P$267),MATCH(L36,NPA!$C$143:$C$267,0),14)</f>
        <v>276</v>
      </c>
      <c r="O36" s="257"/>
      <c r="P36" s="248">
        <f>SUM(N34:N36)</f>
        <v>824</v>
      </c>
    </row>
    <row r="37" ht="15.75" thickBot="1"/>
    <row r="38" spans="2:16" ht="16.5" thickBot="1">
      <c r="B38" s="255" t="s">
        <v>164</v>
      </c>
      <c r="C38" s="601" t="s">
        <v>140</v>
      </c>
      <c r="D38" s="262" t="s">
        <v>141</v>
      </c>
      <c r="E38" s="631" t="s">
        <v>142</v>
      </c>
      <c r="F38" s="28" t="s">
        <v>143</v>
      </c>
      <c r="G38" s="601"/>
      <c r="H38" s="248" t="s">
        <v>144</v>
      </c>
      <c r="J38" s="256" t="s">
        <v>112</v>
      </c>
      <c r="K38" s="601" t="s">
        <v>140</v>
      </c>
      <c r="L38" s="28" t="s">
        <v>141</v>
      </c>
      <c r="M38" s="631" t="s">
        <v>142</v>
      </c>
      <c r="N38" s="28" t="s">
        <v>143</v>
      </c>
      <c r="O38" s="601"/>
      <c r="P38" s="248" t="s">
        <v>144</v>
      </c>
    </row>
    <row r="39" spans="3:14" ht="15">
      <c r="C39" s="1472" t="s">
        <v>441</v>
      </c>
      <c r="D39" s="263">
        <v>1062</v>
      </c>
      <c r="E39" s="15" t="str">
        <f>INDEX((NPA!$C$8:$P$134),MATCH($D39,NPA!$C$8:$C$134,0),2)</f>
        <v>PAUL WILEMAN</v>
      </c>
      <c r="F39" s="15">
        <f>INDEX((NPA!$C$9:$P$134),MATCH(D39,NPA!$C$9:$C$134,0),14)</f>
        <v>195</v>
      </c>
      <c r="K39" s="1472" t="s">
        <v>441</v>
      </c>
      <c r="L39" s="263">
        <v>1062</v>
      </c>
      <c r="M39" s="15" t="str">
        <f>INDEX((NPA!$C$142:$P$267),MATCH($L39,NPA!$C$142:$C$267,0),2)</f>
        <v>PAUL WILEMAN</v>
      </c>
      <c r="N39" s="15">
        <f>INDEX((NPA!$C$143:$P$267),MATCH(L39,NPA!$C$143:$C$267,0),14)</f>
        <v>156</v>
      </c>
    </row>
    <row r="40" spans="3:14" ht="15.75" thickBot="1">
      <c r="C40" s="1473"/>
      <c r="D40" s="264">
        <v>2105</v>
      </c>
      <c r="E40" s="15" t="str">
        <f>INDEX((NPA!$C$8:$P$134),MATCH($D40,NPA!$C$8:$C$134,0),2)</f>
        <v>CHRIS ALEXANDER</v>
      </c>
      <c r="F40" s="15">
        <f>INDEX((NPA!$C$9:$P$134),MATCH(D40,NPA!$C$9:$C$134,0),14)</f>
        <v>272</v>
      </c>
      <c r="K40" s="1473"/>
      <c r="L40" s="264">
        <v>1794</v>
      </c>
      <c r="M40" s="15" t="str">
        <f>INDEX((NPA!$C$142:$P$267),MATCH($L40,NPA!$C$142:$C$267,0),2)</f>
        <v>GUSTAV COMPION</v>
      </c>
      <c r="N40" s="15">
        <f>INDEX((NPA!$C$143:$P$267),MATCH(L40,NPA!$C$143:$C$267,0),14)</f>
        <v>289</v>
      </c>
    </row>
    <row r="41" spans="3:16" ht="16.5" thickBot="1">
      <c r="C41" s="1474"/>
      <c r="D41" s="265">
        <v>1794</v>
      </c>
      <c r="E41" s="15" t="str">
        <f>INDEX((NPA!$C$8:$P$134),MATCH($D41,NPA!$C$8:$C$134,0),2)</f>
        <v>GUSTAV COMPION</v>
      </c>
      <c r="F41" s="17">
        <f>INDEX((NPA!$C$9:$P$134),MATCH(D41,NPA!$C$9:$C$134,0),14)</f>
        <v>270</v>
      </c>
      <c r="G41" s="257"/>
      <c r="H41" s="248">
        <f>SUM(F39:F41)</f>
        <v>737</v>
      </c>
      <c r="K41" s="1474"/>
      <c r="L41" s="265">
        <v>1618</v>
      </c>
      <c r="M41" s="15" t="str">
        <f>INDEX((NPA!$C$142:$P$267),MATCH($L41,NPA!$C$142:$C$267,0),2)</f>
        <v>HAMISH DEAL </v>
      </c>
      <c r="N41" s="17">
        <f>INDEX((NPA!$C$143:$P$267),MATCH(L41,NPA!$C$143:$C$267,0),14)</f>
        <v>278</v>
      </c>
      <c r="O41" s="257"/>
      <c r="P41" s="248">
        <f>SUM(N39:N41)</f>
        <v>723</v>
      </c>
    </row>
    <row r="42" ht="15.75" thickBot="1">
      <c r="E42" s="633"/>
    </row>
    <row r="43" spans="2:16" ht="16.5" thickBot="1">
      <c r="B43" s="255" t="s">
        <v>164</v>
      </c>
      <c r="C43" s="246" t="s">
        <v>140</v>
      </c>
      <c r="D43" s="262" t="s">
        <v>141</v>
      </c>
      <c r="E43" s="247" t="s">
        <v>142</v>
      </c>
      <c r="F43" s="28" t="s">
        <v>143</v>
      </c>
      <c r="G43" s="246"/>
      <c r="H43" s="248" t="s">
        <v>144</v>
      </c>
      <c r="I43" s="7"/>
      <c r="J43" s="256" t="s">
        <v>112</v>
      </c>
      <c r="K43" s="246" t="s">
        <v>140</v>
      </c>
      <c r="L43" s="28" t="s">
        <v>141</v>
      </c>
      <c r="M43" s="247" t="s">
        <v>142</v>
      </c>
      <c r="N43" s="28" t="s">
        <v>143</v>
      </c>
      <c r="O43" s="246"/>
      <c r="P43" s="248" t="s">
        <v>144</v>
      </c>
    </row>
    <row r="44" spans="3:14" ht="15">
      <c r="C44" s="1472" t="s">
        <v>151</v>
      </c>
      <c r="D44" s="263">
        <v>1392</v>
      </c>
      <c r="E44" s="15" t="str">
        <f>INDEX((NPA!$C$8:$P$134),MATCH($D44,NPA!$C$8:$C$134,0),2)</f>
        <v>NEIL REYNEKE</v>
      </c>
      <c r="F44" s="15">
        <f>INDEX((NPA!$C$9:$P$134),MATCH(D44,NPA!$C$9:$C$134,0),14)</f>
        <v>285</v>
      </c>
      <c r="K44" s="1472" t="s">
        <v>151</v>
      </c>
      <c r="L44" s="263">
        <v>1392</v>
      </c>
      <c r="M44" s="15" t="str">
        <f>INDEX((NPA!$C$142:$P$267),MATCH($L44,NPA!$C$142:$C$267,0),2)</f>
        <v>NEIL REYNEKE</v>
      </c>
      <c r="N44" s="15">
        <f>INDEX((NPA!$C$143:$P$267),MATCH(L44,NPA!$C$143:$C$267,0),14)</f>
        <v>289</v>
      </c>
    </row>
    <row r="45" spans="3:14" ht="15.75" thickBot="1">
      <c r="C45" s="1473"/>
      <c r="D45" s="264">
        <v>1783</v>
      </c>
      <c r="E45" s="15" t="str">
        <f>INDEX((NPA!$C$8:$P$134),MATCH($D45,NPA!$C$8:$C$134,0),2)</f>
        <v>JOHN VORSTER</v>
      </c>
      <c r="F45" s="15">
        <f>INDEX((NPA!$C$9:$P$134),MATCH(D45,NPA!$C$9:$C$134,0),14)</f>
        <v>287</v>
      </c>
      <c r="K45" s="1473"/>
      <c r="L45" s="264">
        <v>1783</v>
      </c>
      <c r="M45" s="15" t="str">
        <f>INDEX((NPA!$C$142:$P$267),MATCH($L45,NPA!$C$142:$C$267,0),2)</f>
        <v>JOHN VORSTER</v>
      </c>
      <c r="N45" s="15">
        <f>INDEX((NPA!$C$143:$P$267),MATCH(L45,NPA!$C$143:$C$267,0),14)</f>
        <v>284</v>
      </c>
    </row>
    <row r="46" spans="3:16" ht="16.5" thickBot="1">
      <c r="C46" s="1474"/>
      <c r="D46" s="265">
        <v>1065</v>
      </c>
      <c r="E46" s="15" t="str">
        <f>INDEX((NPA!$C$8:$P$134),MATCH($D46,NPA!$C$8:$C$134,0),2)</f>
        <v>DANIE REYNEKE</v>
      </c>
      <c r="F46" s="17">
        <f>INDEX((NPA!$C$9:$P$134),MATCH(D46,NPA!$C$9:$C$134,0),14)</f>
        <v>287</v>
      </c>
      <c r="G46" s="257"/>
      <c r="H46" s="248">
        <f>SUM(F44:F46)</f>
        <v>859</v>
      </c>
      <c r="K46" s="1474"/>
      <c r="L46" s="265">
        <v>1065</v>
      </c>
      <c r="M46" s="15" t="str">
        <f>INDEX((NPA!$C$142:$P$267),MATCH($L46,NPA!$C$142:$C$267,0),2)</f>
        <v>DANIE REYNEKE</v>
      </c>
      <c r="N46" s="17">
        <f>INDEX((NPA!$C$143:$P$267),MATCH(L46,NPA!$C$143:$C$267,0),14)</f>
        <v>284</v>
      </c>
      <c r="O46" s="257"/>
      <c r="P46" s="248">
        <f>SUM(N44:N46)</f>
        <v>857</v>
      </c>
    </row>
    <row r="47" spans="12:13" ht="15.75" thickBot="1">
      <c r="L47" s="6"/>
      <c r="M47" s="6"/>
    </row>
    <row r="48" spans="2:16" ht="16.5" thickBot="1">
      <c r="B48" s="255" t="s">
        <v>164</v>
      </c>
      <c r="C48" s="246" t="s">
        <v>140</v>
      </c>
      <c r="D48" s="262" t="s">
        <v>141</v>
      </c>
      <c r="E48" s="247" t="s">
        <v>142</v>
      </c>
      <c r="F48" s="28" t="s">
        <v>143</v>
      </c>
      <c r="G48" s="246"/>
      <c r="H48" s="248" t="s">
        <v>144</v>
      </c>
      <c r="J48" s="256" t="s">
        <v>112</v>
      </c>
      <c r="K48" s="246" t="s">
        <v>140</v>
      </c>
      <c r="L48" s="28" t="s">
        <v>141</v>
      </c>
      <c r="M48" s="247" t="s">
        <v>142</v>
      </c>
      <c r="N48" s="28" t="s">
        <v>143</v>
      </c>
      <c r="O48" s="246"/>
      <c r="P48" s="248" t="s">
        <v>144</v>
      </c>
    </row>
    <row r="49" spans="3:14" ht="15" customHeight="1">
      <c r="C49" s="1472" t="s">
        <v>152</v>
      </c>
      <c r="D49" s="263">
        <v>1628</v>
      </c>
      <c r="E49" s="15" t="str">
        <f>INDEX((NPA!$C$8:$P$134),MATCH($D49,NPA!$C$8:$C$134,0),2)</f>
        <v>KEVIN MATTHEWS</v>
      </c>
      <c r="F49" s="15">
        <f>INDEX((NPA!$C$9:$P$134),MATCH(D49,NPA!$C$9:$C$134,0),14)</f>
        <v>236</v>
      </c>
      <c r="K49" s="1472" t="s">
        <v>152</v>
      </c>
      <c r="L49" s="263">
        <v>1628</v>
      </c>
      <c r="M49" s="15" t="str">
        <f>INDEX((NPA!$C$142:$P$267),MATCH($L49,NPA!$C$142:$C$267,0),2)</f>
        <v>KEVIN MATTHEWS</v>
      </c>
      <c r="N49" s="15">
        <f>INDEX((NPA!$C$143:$P$267),MATCH(L49,NPA!$C$143:$C$267,0),14)</f>
        <v>236</v>
      </c>
    </row>
    <row r="50" spans="3:14" ht="15.75" customHeight="1" thickBot="1">
      <c r="C50" s="1473"/>
      <c r="D50" s="264">
        <v>1041</v>
      </c>
      <c r="E50" s="15" t="str">
        <f>INDEX((NPA!$C$8:$P$134),MATCH($D50,NPA!$C$8:$C$134,0),2)</f>
        <v>KEVIN NEETHLING</v>
      </c>
      <c r="F50" s="17">
        <v>259</v>
      </c>
      <c r="K50" s="1473"/>
      <c r="L50" s="264">
        <v>1784</v>
      </c>
      <c r="M50" s="15" t="str">
        <f>INDEX((NPA!$C$142:$P$267),MATCH($L50,NPA!$C$142:$C$267,0),2)</f>
        <v>STONE CELE</v>
      </c>
      <c r="N50" s="15">
        <f>INDEX((NPA!$C$143:$P$267),MATCH(L50,NPA!$C$143:$C$267,0),14)</f>
        <v>270</v>
      </c>
    </row>
    <row r="51" spans="3:16" ht="16.5" thickBot="1">
      <c r="C51" s="1474"/>
      <c r="D51" s="265">
        <v>1799</v>
      </c>
      <c r="E51" s="15" t="str">
        <f>INDEX((NPA!$C$8:$P$134),MATCH($D51,NPA!$C$8:$C$134,0),2)</f>
        <v>MELANIE MORGAN</v>
      </c>
      <c r="F51" s="17">
        <f>INDEX((NPA!$C$9:$P$134),MATCH(D51,NPA!$C$9:$C$134,0),14)</f>
        <v>245</v>
      </c>
      <c r="G51" s="257"/>
      <c r="H51" s="248">
        <f>SUM(F49:F51)</f>
        <v>740</v>
      </c>
      <c r="K51" s="1474"/>
      <c r="L51" s="265">
        <v>1782</v>
      </c>
      <c r="M51" s="15" t="str">
        <f>INDEX((NPA!$C$142:$P$267),MATCH($L51,NPA!$C$142:$C$267,0),2)</f>
        <v>PB GODIGIDI</v>
      </c>
      <c r="N51" s="17">
        <f>INDEX((NPA!$C$143:$P$267),MATCH(L51,NPA!$C$143:$C$267,0),14)</f>
        <v>231</v>
      </c>
      <c r="O51" s="257"/>
      <c r="P51" s="248">
        <f>SUM(N49:N51)</f>
        <v>737</v>
      </c>
    </row>
    <row r="52" spans="12:13" ht="15.75" thickBot="1">
      <c r="L52" s="6"/>
      <c r="M52" s="6"/>
    </row>
    <row r="53" spans="2:16" ht="16.5" hidden="1" thickBot="1">
      <c r="B53" s="255" t="s">
        <v>164</v>
      </c>
      <c r="C53" s="246" t="s">
        <v>140</v>
      </c>
      <c r="D53" s="262" t="s">
        <v>141</v>
      </c>
      <c r="E53" s="247" t="s">
        <v>142</v>
      </c>
      <c r="F53" s="28" t="s">
        <v>143</v>
      </c>
      <c r="G53" s="246"/>
      <c r="H53" s="248" t="s">
        <v>144</v>
      </c>
      <c r="J53" s="256" t="s">
        <v>112</v>
      </c>
      <c r="K53" s="246" t="s">
        <v>140</v>
      </c>
      <c r="L53" s="28" t="s">
        <v>141</v>
      </c>
      <c r="M53" s="247" t="s">
        <v>142</v>
      </c>
      <c r="N53" s="28" t="s">
        <v>143</v>
      </c>
      <c r="O53" s="246"/>
      <c r="P53" s="248" t="s">
        <v>144</v>
      </c>
    </row>
    <row r="54" spans="3:14" ht="15" hidden="1">
      <c r="C54" s="1472" t="s">
        <v>153</v>
      </c>
      <c r="D54" s="263"/>
      <c r="E54" s="15" t="e">
        <f>INDEX((NPA!$C$8:$P$134),MATCH($D54,NPA!$C$8:$C$134,0),2)</f>
        <v>#N/A</v>
      </c>
      <c r="F54" s="15" t="e">
        <f>INDEX((NPA!$C$9:$P$134),MATCH(D54,NPA!$C$9:$C$134,0),14)</f>
        <v>#N/A</v>
      </c>
      <c r="K54" s="1472" t="s">
        <v>153</v>
      </c>
      <c r="L54" s="263"/>
      <c r="M54" s="15" t="e">
        <f>INDEX((NPA!$C$142:$P$266),MATCH($L54,NPA!$C$142:$C$266,0),2)</f>
        <v>#N/A</v>
      </c>
      <c r="N54" s="15" t="e">
        <f>INDEX((NPA!$C$143:$P$267),MATCH(L54,NPA!$C$143:$C$267,0),14)</f>
        <v>#N/A</v>
      </c>
    </row>
    <row r="55" spans="3:14" ht="15.75" hidden="1" thickBot="1">
      <c r="C55" s="1473"/>
      <c r="D55" s="264"/>
      <c r="E55" s="15" t="e">
        <f>INDEX((NPA!$C$8:$P$134),MATCH($D55,NPA!$C$8:$C$134,0),2)</f>
        <v>#N/A</v>
      </c>
      <c r="F55" s="15" t="e">
        <f>INDEX((NPA!$C$9:$P$134),MATCH(D55,NPA!$C$9:$C$134,0),14)</f>
        <v>#N/A</v>
      </c>
      <c r="K55" s="1473"/>
      <c r="L55" s="264"/>
      <c r="M55" s="15" t="e">
        <f>INDEX((NPA!$C$142:$P$266),MATCH($L55,NPA!$C$142:$C$266,0),2)</f>
        <v>#N/A</v>
      </c>
      <c r="N55" s="15" t="e">
        <f>INDEX((NPA!$C$143:$P$267),MATCH(L55,NPA!$C$143:$C$267,0),14)</f>
        <v>#N/A</v>
      </c>
    </row>
    <row r="56" spans="3:16" ht="16.5" hidden="1" thickBot="1">
      <c r="C56" s="1474"/>
      <c r="D56" s="265"/>
      <c r="E56" s="15" t="e">
        <f>INDEX((NPA!$C$8:$P$134),MATCH($D56,NPA!$C$8:$C$134,0),2)</f>
        <v>#N/A</v>
      </c>
      <c r="F56" s="17" t="e">
        <f>INDEX((NPA!$C$9:$P$134),MATCH(D56,NPA!$C$9:$C$134,0),14)</f>
        <v>#N/A</v>
      </c>
      <c r="G56" s="257"/>
      <c r="H56" s="248" t="e">
        <f>SUM(F54:F56)</f>
        <v>#N/A</v>
      </c>
      <c r="K56" s="1474"/>
      <c r="L56" s="265"/>
      <c r="M56" s="15" t="e">
        <f>INDEX((NPA!$C$142:$P$266),MATCH($L56,NPA!$C$142:$C$266,0),2)</f>
        <v>#N/A</v>
      </c>
      <c r="N56" s="17" t="e">
        <f>INDEX((NPA!$C$143:$P$267),MATCH(L56,NPA!$C$143:$C$267,0),14)</f>
        <v>#N/A</v>
      </c>
      <c r="O56" s="257"/>
      <c r="P56" s="248" t="e">
        <f>SUM(N54:N56)</f>
        <v>#N/A</v>
      </c>
    </row>
    <row r="57" spans="2:16" ht="16.5" thickBot="1">
      <c r="B57" s="255" t="s">
        <v>164</v>
      </c>
      <c r="C57" s="246" t="s">
        <v>140</v>
      </c>
      <c r="D57" s="262" t="s">
        <v>141</v>
      </c>
      <c r="E57" s="247" t="s">
        <v>142</v>
      </c>
      <c r="F57" s="28" t="s">
        <v>143</v>
      </c>
      <c r="G57" s="246"/>
      <c r="H57" s="248" t="s">
        <v>144</v>
      </c>
      <c r="J57" s="256" t="s">
        <v>112</v>
      </c>
      <c r="K57" s="246" t="s">
        <v>140</v>
      </c>
      <c r="L57" s="28" t="s">
        <v>141</v>
      </c>
      <c r="M57" s="247" t="s">
        <v>142</v>
      </c>
      <c r="N57" s="28" t="s">
        <v>143</v>
      </c>
      <c r="O57" s="246"/>
      <c r="P57" s="248" t="s">
        <v>144</v>
      </c>
    </row>
    <row r="58" spans="3:14" ht="15" customHeight="1">
      <c r="C58" s="1478" t="s">
        <v>156</v>
      </c>
      <c r="D58" s="263">
        <v>786</v>
      </c>
      <c r="E58" s="30" t="str">
        <f>INDEX((NPA!$C$8:$P$134),MATCH($D58,NPA!$C$8:$C$134,0),2)</f>
        <v>MOHYEDIEN BEGG</v>
      </c>
      <c r="F58" s="15">
        <f>INDEX((NPA!$C$9:$P$134),MATCH(D58,NPA!$C$9:$C$134,0),14)</f>
        <v>0</v>
      </c>
      <c r="K58" s="1478" t="s">
        <v>156</v>
      </c>
      <c r="L58" s="15">
        <v>786</v>
      </c>
      <c r="M58" s="15" t="str">
        <f>INDEX((NPA!$C$142:$P$267),MATCH($L58,NPA!$C$142:$C$267,0),2)</f>
        <v>MOHYEDIEN BEGG</v>
      </c>
      <c r="N58" s="15">
        <f>INDEX((NPA!$C$143:$P$267),MATCH(L58,NPA!$C$143:$C$267,0),14)</f>
        <v>291</v>
      </c>
    </row>
    <row r="59" spans="3:14" ht="15.75" customHeight="1" thickBot="1">
      <c r="C59" s="1479"/>
      <c r="D59" s="264">
        <v>1467</v>
      </c>
      <c r="E59" s="15" t="str">
        <f>INDEX((NPA!$C$8:$P$134),MATCH($D59,NPA!$C$8:$C$134,0),2)</f>
        <v>BRENDAN MULLER </v>
      </c>
      <c r="F59" s="15">
        <f>INDEX((NPA!$C$9:$P$134),MATCH(D59,NPA!$C$9:$C$134,0),14)</f>
        <v>293</v>
      </c>
      <c r="K59" s="1479"/>
      <c r="L59" s="48">
        <v>1467</v>
      </c>
      <c r="M59" s="15" t="str">
        <f>INDEX((NPA!$C$142:$P$267),MATCH($L59,NPA!$C$142:$C$267,0),2)</f>
        <v>BRENDAN MULLER </v>
      </c>
      <c r="N59" s="15">
        <f>INDEX((NPA!$C$143:$P$267),MATCH(L59,NPA!$C$143:$C$267,0),14)</f>
        <v>288</v>
      </c>
    </row>
    <row r="60" spans="3:16" ht="16.5" thickBot="1">
      <c r="C60" s="1480"/>
      <c r="D60" s="265">
        <v>322</v>
      </c>
      <c r="E60" s="129" t="str">
        <f>INDEX((NPA!$C$8:$P$134),MATCH($D60,NPA!$C$8:$C$134,0),2)</f>
        <v>RIDWAAN LEVY</v>
      </c>
      <c r="F60" s="17">
        <f>INDEX((NPA!$C$9:$P$134),MATCH(D60,NPA!$C$9:$C$134,0),14)</f>
        <v>290</v>
      </c>
      <c r="G60" s="257"/>
      <c r="H60" s="248">
        <f>SUM(F58:F60)</f>
        <v>583</v>
      </c>
      <c r="K60" s="1480"/>
      <c r="L60" s="17">
        <v>322</v>
      </c>
      <c r="M60" s="15" t="str">
        <f>INDEX((NPA!$C$142:$P$267),MATCH($L60,NPA!$C$142:$C$267,0),2)</f>
        <v>RIDWAAN LEVY</v>
      </c>
      <c r="N60" s="17">
        <f>INDEX((NPA!$C$143:$P$267),MATCH(L60,NPA!$C$143:$C$267,0),14)</f>
        <v>287</v>
      </c>
      <c r="O60" s="257"/>
      <c r="P60" s="248">
        <f>SUM(N58:N60)</f>
        <v>866</v>
      </c>
    </row>
    <row r="61" ht="15.75" thickBot="1"/>
    <row r="62" spans="2:16" ht="16.5" thickBot="1">
      <c r="B62" s="255" t="s">
        <v>164</v>
      </c>
      <c r="C62" s="246" t="s">
        <v>140</v>
      </c>
      <c r="D62" s="262" t="s">
        <v>141</v>
      </c>
      <c r="E62" s="247" t="s">
        <v>142</v>
      </c>
      <c r="F62" s="28" t="s">
        <v>143</v>
      </c>
      <c r="G62" s="246"/>
      <c r="H62" s="248" t="s">
        <v>144</v>
      </c>
      <c r="J62" s="256" t="s">
        <v>112</v>
      </c>
      <c r="K62" s="246" t="s">
        <v>140</v>
      </c>
      <c r="L62" s="28" t="s">
        <v>141</v>
      </c>
      <c r="M62" s="247" t="s">
        <v>142</v>
      </c>
      <c r="N62" s="28" t="s">
        <v>143</v>
      </c>
      <c r="O62" s="246"/>
      <c r="P62" s="248" t="s">
        <v>144</v>
      </c>
    </row>
    <row r="63" spans="3:14" ht="15" customHeight="1">
      <c r="C63" s="1478" t="s">
        <v>157</v>
      </c>
      <c r="D63" s="263">
        <v>1786</v>
      </c>
      <c r="E63" s="30" t="str">
        <f>INDEX((NPA!$C$8:$P$134),MATCH($D63,NPA!$C$8:$C$134,0),2)</f>
        <v>SHAFAATH GILBERT</v>
      </c>
      <c r="F63" s="15">
        <f>INDEX((NPA!$C$9:$P$134),MATCH(D63,NPA!$C$9:$C$134,0),14)</f>
        <v>297</v>
      </c>
      <c r="K63" s="1478" t="s">
        <v>157</v>
      </c>
      <c r="L63" s="263">
        <v>1786</v>
      </c>
      <c r="M63" s="15" t="str">
        <f>INDEX((NPA!$C$142:$P$267),MATCH($L63,NPA!$C$142:$C$267,0),2)</f>
        <v>SHAFAATH GILBERT</v>
      </c>
      <c r="N63" s="15">
        <f>INDEX((NPA!$C$143:$P$267),MATCH(L63,NPA!$C$143:$C$267,0),14)</f>
        <v>280</v>
      </c>
    </row>
    <row r="64" spans="3:14" ht="15.75" customHeight="1" thickBot="1">
      <c r="C64" s="1479"/>
      <c r="D64" s="264">
        <v>1376</v>
      </c>
      <c r="E64" s="15" t="str">
        <f>INDEX((NPA!$C$8:$P$134),MATCH($D64,NPA!$C$8:$C$134,0),2)</f>
        <v>JJ LOURENS </v>
      </c>
      <c r="F64" s="15">
        <f>INDEX((NPA!$C$9:$P$134),MATCH(D64,NPA!$C$9:$C$134,0),14)</f>
        <v>280</v>
      </c>
      <c r="K64" s="1479"/>
      <c r="L64" s="264">
        <v>1383</v>
      </c>
      <c r="M64" s="15" t="str">
        <f>INDEX((NPA!$C$142:$P$267),MATCH($L64,NPA!$C$142:$C$267,0),2)</f>
        <v>MORNAY DE BEER</v>
      </c>
      <c r="N64" s="15">
        <f>INDEX((NPA!$C$143:$P$267),MATCH(L64,NPA!$C$143:$C$267,0),14)</f>
        <v>290</v>
      </c>
    </row>
    <row r="65" spans="3:16" ht="16.5" thickBot="1">
      <c r="C65" s="1480"/>
      <c r="D65" s="265">
        <v>1383</v>
      </c>
      <c r="E65" s="129" t="str">
        <f>INDEX((NPA!$C$8:$P$134),MATCH($D65,NPA!$C$8:$C$134,0),2)</f>
        <v>MORNAY de BEER</v>
      </c>
      <c r="F65" s="17">
        <f>INDEX((NPA!$C$9:$P$134),MATCH(D65,NPA!$C$9:$C$134,0),14)</f>
        <v>282</v>
      </c>
      <c r="G65" s="257"/>
      <c r="H65" s="248">
        <f>SUM(F63:F65)</f>
        <v>859</v>
      </c>
      <c r="K65" s="1480"/>
      <c r="L65" s="17">
        <v>1376</v>
      </c>
      <c r="M65" s="15" t="str">
        <f>INDEX((NPA!$C$142:$P$267),MATCH($L65,NPA!$C$142:$C$267,0),2)</f>
        <v>JJ LOURENS </v>
      </c>
      <c r="N65" s="17">
        <f>INDEX((NPA!$C$143:$P$267),MATCH(L65,NPA!$C$143:$C$267,0),14)</f>
        <v>297</v>
      </c>
      <c r="O65" s="257"/>
      <c r="P65" s="248">
        <f>SUM(N63:N65)</f>
        <v>867</v>
      </c>
    </row>
    <row r="66" ht="15.75" thickBot="1"/>
    <row r="67" spans="2:16" ht="16.5" thickBot="1">
      <c r="B67" s="255" t="s">
        <v>164</v>
      </c>
      <c r="C67" s="246" t="s">
        <v>140</v>
      </c>
      <c r="D67" s="262" t="s">
        <v>141</v>
      </c>
      <c r="E67" s="247" t="s">
        <v>142</v>
      </c>
      <c r="F67" s="28" t="s">
        <v>143</v>
      </c>
      <c r="G67" s="246"/>
      <c r="H67" s="248" t="s">
        <v>144</v>
      </c>
      <c r="J67" s="256" t="s">
        <v>112</v>
      </c>
      <c r="K67" s="246" t="s">
        <v>140</v>
      </c>
      <c r="L67" s="28" t="s">
        <v>141</v>
      </c>
      <c r="M67" s="247" t="s">
        <v>142</v>
      </c>
      <c r="N67" s="28" t="s">
        <v>143</v>
      </c>
      <c r="O67" s="246"/>
      <c r="P67" s="248" t="s">
        <v>144</v>
      </c>
    </row>
    <row r="68" spans="3:14" ht="15" customHeight="1">
      <c r="C68" s="1478" t="s">
        <v>172</v>
      </c>
      <c r="D68" s="263">
        <v>516</v>
      </c>
      <c r="E68" s="30" t="e">
        <f>INDEX((NPA!$C$8:$P$134),MATCH($D68,NPA!$C$8:$C$134,0),2)</f>
        <v>#N/A</v>
      </c>
      <c r="F68" s="15" t="e">
        <f>INDEX((NPA!$C$9:$P$134),MATCH(D68,NPA!$C$9:$C$134,0),14)</f>
        <v>#N/A</v>
      </c>
      <c r="K68" s="1478" t="s">
        <v>172</v>
      </c>
      <c r="L68" s="263">
        <v>2786</v>
      </c>
      <c r="M68" s="15" t="str">
        <f>INDEX((NPA!$C$142:$P$267),MATCH($L68,NPA!$C$142:$C$267,0),2)</f>
        <v>EBRAHIM  ALLIE</v>
      </c>
      <c r="N68" s="15">
        <f>INDEX((NPA!$C$143:$P$267),MATCH(L68,NPA!$C$143:$C$267,0),14)</f>
        <v>265</v>
      </c>
    </row>
    <row r="69" spans="3:14" ht="15.75" customHeight="1" thickBot="1">
      <c r="C69" s="1479"/>
      <c r="D69" s="264">
        <v>2786</v>
      </c>
      <c r="E69" s="15" t="str">
        <f>INDEX((NPA!$C$8:$P$134),MATCH($D69,NPA!$C$8:$C$134,0),2)</f>
        <v>EBRAHIM ALLIE</v>
      </c>
      <c r="F69" s="15">
        <f>INDEX((NPA!$C$9:$P$134),MATCH(D69,NPA!$C$9:$C$134,0),14)</f>
        <v>277</v>
      </c>
      <c r="K69" s="1479"/>
      <c r="L69" s="264">
        <v>516</v>
      </c>
      <c r="M69" s="15" t="str">
        <f>INDEX((NPA!$C$142:$P$267),MATCH($L69,NPA!$C$142:$C$267,0),2)</f>
        <v>MORNE' THUMBRAN </v>
      </c>
      <c r="N69" s="15">
        <f>INDEX((NPA!$C$143:$P$267),MATCH(L69,NPA!$C$143:$C$267,0),14)</f>
        <v>291</v>
      </c>
    </row>
    <row r="70" spans="3:16" ht="16.5" thickBot="1">
      <c r="C70" s="1480"/>
      <c r="D70" s="265">
        <v>1465</v>
      </c>
      <c r="E70" s="129" t="str">
        <f>INDEX((NPA!$C$8:$P$134),MATCH($D70,NPA!$C$8:$C$134,0),2)</f>
        <v>RESHLAN NAGOOR</v>
      </c>
      <c r="F70" s="17">
        <f>INDEX((NPA!$C$9:$P$134),MATCH(D70,NPA!$C$9:$C$134,0),14)</f>
        <v>280</v>
      </c>
      <c r="G70" s="257"/>
      <c r="H70" s="248" t="e">
        <f>SUM(F68:F70)</f>
        <v>#N/A</v>
      </c>
      <c r="K70" s="1480"/>
      <c r="L70" s="265">
        <v>641</v>
      </c>
      <c r="M70" s="15" t="str">
        <f>INDEX((NPA!$C$142:$P$267),MATCH($L70,NPA!$C$142:$C$267,0),2)</f>
        <v>LERATO MPURU</v>
      </c>
      <c r="N70" s="17">
        <f>INDEX((NPA!$C$143:$P$267),MATCH(L70,NPA!$C$143:$C$267,0),14)</f>
        <v>261</v>
      </c>
      <c r="O70" s="257"/>
      <c r="P70" s="248">
        <f>SUM(N68:N70)</f>
        <v>817</v>
      </c>
    </row>
    <row r="71" ht="15.75" thickBot="1"/>
    <row r="72" spans="2:16" ht="16.5" thickBot="1">
      <c r="B72" s="255" t="s">
        <v>164</v>
      </c>
      <c r="C72" s="601" t="s">
        <v>140</v>
      </c>
      <c r="D72" s="262" t="s">
        <v>141</v>
      </c>
      <c r="E72" s="631" t="s">
        <v>142</v>
      </c>
      <c r="F72" s="28" t="s">
        <v>143</v>
      </c>
      <c r="G72" s="601"/>
      <c r="H72" s="248" t="s">
        <v>144</v>
      </c>
      <c r="J72" s="256" t="s">
        <v>112</v>
      </c>
      <c r="K72" s="601" t="s">
        <v>140</v>
      </c>
      <c r="L72" s="262" t="s">
        <v>141</v>
      </c>
      <c r="M72" s="631" t="s">
        <v>142</v>
      </c>
      <c r="N72" s="28" t="s">
        <v>143</v>
      </c>
      <c r="O72" s="601"/>
      <c r="P72" s="248" t="s">
        <v>144</v>
      </c>
    </row>
    <row r="73" spans="3:14" ht="15">
      <c r="C73" s="1478" t="s">
        <v>459</v>
      </c>
      <c r="D73" s="263">
        <v>1620</v>
      </c>
      <c r="E73" s="30" t="str">
        <f>INDEX((NPA!$C$8:$P$134),MATCH($D73,NPA!$C$8:$C$134,0),2)</f>
        <v>SHAUN KENNEDY</v>
      </c>
      <c r="F73" s="15">
        <f>INDEX((NPA!$C$9:$P$134),MATCH(D73,NPA!$C$9:$C$134,0),14)</f>
        <v>272</v>
      </c>
      <c r="K73" s="1478" t="s">
        <v>154</v>
      </c>
      <c r="L73" s="263">
        <v>1549</v>
      </c>
      <c r="M73" s="15" t="str">
        <f>INDEX((NPA!$C$142:$P$267),MATCH($L73,NPA!$C$142:$C$267,0),2)</f>
        <v>GARY CIMMA</v>
      </c>
      <c r="N73" s="15">
        <f>INDEX((NPA!$C$143:$P$267),MATCH(L73,NPA!$C$143:$C$267,0),14)</f>
        <v>280</v>
      </c>
    </row>
    <row r="74" spans="3:14" ht="15.75" thickBot="1">
      <c r="C74" s="1479"/>
      <c r="D74" s="264">
        <v>2101</v>
      </c>
      <c r="E74" s="15" t="str">
        <f>INDEX((NPA!$C$8:$P$134),MATCH($D74,NPA!$C$8:$C$134,0),2)</f>
        <v>ROB JAMES</v>
      </c>
      <c r="F74" s="15">
        <f>INDEX((NPA!$C$9:$P$134),MATCH(D74,NPA!$C$9:$C$134,0),14)</f>
        <v>227</v>
      </c>
      <c r="K74" s="1479"/>
      <c r="L74" s="264">
        <v>1661</v>
      </c>
      <c r="M74" s="15" t="str">
        <f>INDEX((NPA!$C$142:$P$267),MATCH($L74,NPA!$C$142:$C$267,0),2)</f>
        <v>PH DU TOIT</v>
      </c>
      <c r="N74" s="15">
        <f>INDEX((NPA!$C$143:$P$267),MATCH(L74,NPA!$C$143:$C$267,0),14)</f>
        <v>277</v>
      </c>
    </row>
    <row r="75" spans="3:16" ht="16.5" thickBot="1">
      <c r="C75" s="1480"/>
      <c r="D75" s="265">
        <v>1661</v>
      </c>
      <c r="E75" s="129" t="str">
        <f>INDEX((NPA!$C$8:$P$134),MATCH($D75,NPA!$C$8:$C$134,0),2)</f>
        <v>PH DU TOIT</v>
      </c>
      <c r="F75" s="17">
        <f>INDEX((NPA!$C$9:$P$134),MATCH(D75,NPA!$C$9:$C$134,0),14)</f>
        <v>288</v>
      </c>
      <c r="G75" s="257"/>
      <c r="H75" s="248">
        <f>SUM(F73:F75)</f>
        <v>787</v>
      </c>
      <c r="K75" s="1480"/>
      <c r="L75" s="265">
        <v>1274</v>
      </c>
      <c r="M75" s="15" t="str">
        <f>INDEX((NPA!$C$142:$P$267),MATCH($L75,NPA!$C$142:$C$267,0),2)</f>
        <v>CASSANDRA STARK</v>
      </c>
      <c r="N75" s="17">
        <f>INDEX((NPA!$C$143:$P$267),MATCH(L75,NPA!$C$143:$C$267,0),14)</f>
        <v>268</v>
      </c>
      <c r="O75" s="257"/>
      <c r="P75" s="248">
        <f>SUM(N73:N75)</f>
        <v>825</v>
      </c>
    </row>
  </sheetData>
  <sheetProtection/>
  <mergeCells count="32">
    <mergeCell ref="C68:C70"/>
    <mergeCell ref="K68:K70"/>
    <mergeCell ref="C58:C60"/>
    <mergeCell ref="K58:K60"/>
    <mergeCell ref="C63:C65"/>
    <mergeCell ref="K63:K65"/>
    <mergeCell ref="C29:C31"/>
    <mergeCell ref="K29:K31"/>
    <mergeCell ref="C49:C51"/>
    <mergeCell ref="K49:K51"/>
    <mergeCell ref="C54:C56"/>
    <mergeCell ref="K54:K56"/>
    <mergeCell ref="C39:C41"/>
    <mergeCell ref="K39:K41"/>
    <mergeCell ref="K6:P6"/>
    <mergeCell ref="K9:K11"/>
    <mergeCell ref="K14:K16"/>
    <mergeCell ref="C34:C36"/>
    <mergeCell ref="K34:K36"/>
    <mergeCell ref="C44:C46"/>
    <mergeCell ref="K44:K46"/>
    <mergeCell ref="K19:K21"/>
    <mergeCell ref="C24:C26"/>
    <mergeCell ref="K24:K26"/>
    <mergeCell ref="C73:C75"/>
    <mergeCell ref="C2:P2"/>
    <mergeCell ref="C4:P4"/>
    <mergeCell ref="C9:C11"/>
    <mergeCell ref="C14:C16"/>
    <mergeCell ref="C19:C21"/>
    <mergeCell ref="C6:H6"/>
    <mergeCell ref="K73:K7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2"/>
  <sheetViews>
    <sheetView zoomScale="96" zoomScaleNormal="96" zoomScalePageLayoutView="0" workbookViewId="0" topLeftCell="A1">
      <selection activeCell="K9" sqref="K9:K11"/>
    </sheetView>
  </sheetViews>
  <sheetFormatPr defaultColWidth="9.140625" defaultRowHeight="15"/>
  <cols>
    <col min="1" max="1" width="1.421875" style="0" customWidth="1"/>
    <col min="2" max="2" width="4.00390625" style="0" customWidth="1"/>
    <col min="3" max="3" width="15.8515625" style="0" customWidth="1"/>
    <col min="4" max="4" width="10.421875" style="0" customWidth="1"/>
    <col min="5" max="5" width="28.140625" style="0" customWidth="1"/>
    <col min="7" max="7" width="1.7109375" style="0" customWidth="1"/>
    <col min="9" max="9" width="4.28125" style="0" customWidth="1"/>
    <col min="10" max="10" width="4.421875" style="0" customWidth="1"/>
    <col min="11" max="11" width="17.00390625" style="0" customWidth="1"/>
    <col min="12" max="12" width="11.00390625" style="0" customWidth="1"/>
    <col min="13" max="13" width="28.7109375" style="0" customWidth="1"/>
    <col min="15" max="15" width="1.57421875" style="0" customWidth="1"/>
    <col min="16" max="16" width="11.28125" style="0" customWidth="1"/>
    <col min="17" max="17" width="2.00390625" style="0" customWidth="1"/>
  </cols>
  <sheetData>
    <row r="1" spans="2:17" ht="15.75" thickBot="1">
      <c r="B1" s="12"/>
      <c r="C1" s="12"/>
      <c r="D1" s="6"/>
      <c r="E1" s="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s="472" customFormat="1" ht="24" thickBot="1">
      <c r="B2" s="471"/>
      <c r="C2" s="1352" t="s">
        <v>354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4"/>
      <c r="Q2" s="471"/>
    </row>
    <row r="3" spans="2:17" s="472" customFormat="1" ht="16.5" thickBot="1">
      <c r="B3" s="565"/>
      <c r="C3" s="536"/>
      <c r="D3" s="536"/>
      <c r="E3" s="473"/>
      <c r="F3" s="386"/>
      <c r="G3" s="536"/>
      <c r="H3" s="473"/>
      <c r="I3" s="473"/>
      <c r="J3" s="473"/>
      <c r="K3" s="473"/>
      <c r="L3" s="473"/>
      <c r="M3" s="473"/>
      <c r="N3" s="536"/>
      <c r="O3" s="566"/>
      <c r="P3" s="473"/>
      <c r="Q3" s="471"/>
    </row>
    <row r="4" spans="2:17" s="472" customFormat="1" ht="24" thickBot="1">
      <c r="B4" s="471"/>
      <c r="C4" s="1366" t="s">
        <v>357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8"/>
      <c r="Q4" s="471"/>
    </row>
    <row r="5" spans="2:17" ht="15.75" thickBot="1">
      <c r="B5" s="12"/>
      <c r="C5" s="12"/>
      <c r="D5" s="6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24" thickBot="1">
      <c r="B6" s="12"/>
      <c r="C6" s="1475" t="s">
        <v>158</v>
      </c>
      <c r="D6" s="1476"/>
      <c r="E6" s="1476"/>
      <c r="F6" s="1476"/>
      <c r="G6" s="1476"/>
      <c r="H6" s="1477"/>
      <c r="I6" s="12"/>
      <c r="J6" s="12"/>
      <c r="K6" s="1475" t="s">
        <v>159</v>
      </c>
      <c r="L6" s="1476"/>
      <c r="M6" s="1476"/>
      <c r="N6" s="1476"/>
      <c r="O6" s="1476"/>
      <c r="P6" s="1477"/>
      <c r="Q6" s="12"/>
    </row>
    <row r="7" spans="2:17" ht="15.75" thickBot="1">
      <c r="B7" s="12"/>
      <c r="C7" s="12"/>
      <c r="D7" s="6"/>
      <c r="E7" s="6"/>
      <c r="F7" s="12"/>
      <c r="G7" s="12"/>
      <c r="H7" s="12"/>
      <c r="I7" s="12"/>
      <c r="J7" s="12"/>
      <c r="K7" s="12"/>
      <c r="L7" s="6"/>
      <c r="M7" s="6"/>
      <c r="N7" s="12"/>
      <c r="O7" s="12"/>
      <c r="P7" s="12"/>
      <c r="Q7" s="12"/>
    </row>
    <row r="8" spans="2:17" ht="16.5" thickBot="1">
      <c r="B8" s="256" t="s">
        <v>114</v>
      </c>
      <c r="C8" s="246" t="s">
        <v>140</v>
      </c>
      <c r="D8" s="28" t="s">
        <v>141</v>
      </c>
      <c r="E8" s="247" t="s">
        <v>142</v>
      </c>
      <c r="F8" s="28" t="s">
        <v>143</v>
      </c>
      <c r="G8" s="246"/>
      <c r="H8" s="248" t="s">
        <v>144</v>
      </c>
      <c r="I8" s="7"/>
      <c r="J8" s="256" t="s">
        <v>117</v>
      </c>
      <c r="K8" s="246" t="s">
        <v>140</v>
      </c>
      <c r="L8" s="28" t="s">
        <v>141</v>
      </c>
      <c r="M8" s="247" t="s">
        <v>142</v>
      </c>
      <c r="N8" s="28" t="s">
        <v>143</v>
      </c>
      <c r="O8" s="246"/>
      <c r="P8" s="248" t="s">
        <v>144</v>
      </c>
      <c r="Q8" s="7"/>
    </row>
    <row r="9" spans="2:17" ht="15">
      <c r="B9" s="12"/>
      <c r="C9" s="1472" t="s">
        <v>145</v>
      </c>
      <c r="D9" s="15">
        <v>1542</v>
      </c>
      <c r="E9" s="15" t="str">
        <f>INDEX((NPA!$C$320:$N$444),MATCH($D9,NPA!$C$320:$C$444,0),2)</f>
        <v>N J VENTER</v>
      </c>
      <c r="F9" s="15">
        <f>INDEX((NPA!$C$320:$N$444),MATCH(D9,NPA!$C$320:$C$444,0),12)</f>
        <v>101</v>
      </c>
      <c r="G9" s="12"/>
      <c r="H9" s="12"/>
      <c r="I9" s="12"/>
      <c r="J9" s="12"/>
      <c r="K9" s="1472" t="s">
        <v>145</v>
      </c>
      <c r="L9" s="15">
        <v>1569</v>
      </c>
      <c r="M9" s="15" t="str">
        <f>INDEX((NPA!$C$452:$N$566),MATCH($L9,NPA!$C$452:$C$566,0),2)</f>
        <v>KARL SANDER</v>
      </c>
      <c r="N9" s="15">
        <f>INDEX((NPA!$C$452:$N$567),MATCH(L9,NPA!$C$452:$C$567,0),12)</f>
        <v>83</v>
      </c>
      <c r="O9" s="12"/>
      <c r="P9" s="12"/>
      <c r="Q9" s="12"/>
    </row>
    <row r="10" spans="2:17" ht="15.75" thickBot="1">
      <c r="B10" s="12"/>
      <c r="C10" s="1473"/>
      <c r="D10" s="15">
        <v>506</v>
      </c>
      <c r="E10" s="15" t="str">
        <f>INDEX((NPA!$C$320:$N$444),MATCH($D10,NPA!$C$320:$C$444,0),2)</f>
        <v>GORDON van der WESTHUISEN</v>
      </c>
      <c r="F10" s="15">
        <f>INDEX((NPA!$C$320:$N$444),MATCH(D10,NPA!$C$320:$C$444,0),12)</f>
        <v>86</v>
      </c>
      <c r="G10" s="12"/>
      <c r="H10" s="12"/>
      <c r="I10" s="12"/>
      <c r="J10" s="12" t="s">
        <v>252</v>
      </c>
      <c r="K10" s="1473"/>
      <c r="L10" s="31">
        <v>1542</v>
      </c>
      <c r="M10" s="15" t="str">
        <f>INDEX((NPA!$C$452:$N$566),MATCH($L10,NPA!$C$452:$C$566,0),2)</f>
        <v>NICO VENTER</v>
      </c>
      <c r="N10" s="15">
        <f>INDEX((NPA!$C$453:$N$567),MATCH(L10,NPA!$C$453:$C$567,0),12)</f>
        <v>98</v>
      </c>
      <c r="O10" s="12"/>
      <c r="P10" s="12"/>
      <c r="Q10" s="12"/>
    </row>
    <row r="11" spans="2:17" ht="16.5" thickBot="1">
      <c r="B11" s="12"/>
      <c r="C11" s="1474"/>
      <c r="D11" s="17">
        <v>284</v>
      </c>
      <c r="E11" s="15" t="str">
        <f>INDEX((NPA!$C$320:$N$444),MATCH($D11,NPA!$C$320:$C$444,0),2)</f>
        <v>STEVE ROETS</v>
      </c>
      <c r="F11" s="15">
        <f>INDEX((NPA!$C$320:$N$444),MATCH(D11,NPA!$C$320:$C$444,0),12)</f>
        <v>88</v>
      </c>
      <c r="G11" s="257"/>
      <c r="H11" s="248">
        <f>SUM(F9:F11)</f>
        <v>275</v>
      </c>
      <c r="I11" s="12"/>
      <c r="J11" s="12"/>
      <c r="K11" s="1474"/>
      <c r="L11" s="17">
        <v>506</v>
      </c>
      <c r="M11" s="15" t="str">
        <f>INDEX((NPA!$C$452:$N$566),MATCH($L11,NPA!$C$452:$C$566,0),2)</f>
        <v>GORDON vd WESTHUIZEN</v>
      </c>
      <c r="N11" s="17">
        <f>INDEX((NPA!$C$453:$N$567),MATCH(L11,NPA!$C$453:$C$567,0),12)</f>
        <v>89</v>
      </c>
      <c r="O11" s="257"/>
      <c r="P11" s="248">
        <f>SUM(N9:N11)</f>
        <v>270</v>
      </c>
      <c r="Q11" s="12"/>
    </row>
    <row r="12" spans="2:17" ht="15.75" thickBot="1">
      <c r="B12" s="12"/>
      <c r="C12" s="12"/>
      <c r="D12" s="6"/>
      <c r="E12" s="6"/>
      <c r="F12" s="12"/>
      <c r="G12" s="12"/>
      <c r="H12" s="12"/>
      <c r="I12" s="12"/>
      <c r="J12" s="12"/>
      <c r="K12" s="12"/>
      <c r="L12" s="6"/>
      <c r="M12" s="6"/>
      <c r="N12" s="12"/>
      <c r="O12" s="12"/>
      <c r="P12" s="12"/>
      <c r="Q12" s="12"/>
    </row>
    <row r="13" spans="2:17" ht="16.5" thickBot="1">
      <c r="B13" s="256" t="s">
        <v>114</v>
      </c>
      <c r="C13" s="246" t="s">
        <v>140</v>
      </c>
      <c r="D13" s="28" t="s">
        <v>141</v>
      </c>
      <c r="E13" s="247" t="s">
        <v>142</v>
      </c>
      <c r="F13" s="28" t="s">
        <v>143</v>
      </c>
      <c r="G13" s="246"/>
      <c r="H13" s="248" t="s">
        <v>144</v>
      </c>
      <c r="I13" s="12"/>
      <c r="J13" s="256" t="s">
        <v>117</v>
      </c>
      <c r="K13" s="246" t="s">
        <v>140</v>
      </c>
      <c r="L13" s="28" t="s">
        <v>141</v>
      </c>
      <c r="M13" s="247" t="s">
        <v>142</v>
      </c>
      <c r="N13" s="28" t="s">
        <v>143</v>
      </c>
      <c r="O13" s="246"/>
      <c r="P13" s="248" t="s">
        <v>144</v>
      </c>
      <c r="Q13" s="12"/>
    </row>
    <row r="14" spans="2:17" ht="15">
      <c r="B14" s="12"/>
      <c r="C14" s="1472" t="s">
        <v>146</v>
      </c>
      <c r="D14" s="48">
        <v>709</v>
      </c>
      <c r="E14" s="15" t="str">
        <f>INDEX((NPA!$C$320:$N$444),MATCH($D14,NPA!$C$320:$C$444,0),2)</f>
        <v>HEINRICH MOMMSEN</v>
      </c>
      <c r="F14" s="15">
        <f>INDEX((NPA!$C$320:$N$444),MATCH(D14,NPA!$C$320:$C$444,0),12)</f>
        <v>84</v>
      </c>
      <c r="G14" s="12"/>
      <c r="H14" s="12"/>
      <c r="I14" s="12"/>
      <c r="J14" s="12"/>
      <c r="K14" s="1472" t="s">
        <v>146</v>
      </c>
      <c r="L14" s="48">
        <v>709</v>
      </c>
      <c r="M14" s="15" t="str">
        <f>INDEX((NPA!$C$452:$N$566),MATCH($L14,NPA!$C$452:$C$566,0),2)</f>
        <v>HEINRICH MOMMSEN</v>
      </c>
      <c r="N14" s="15">
        <f>INDEX((NPA!$C$453:$N$567),MATCH(L14,NPA!$C$453:$C$567,0),12)</f>
        <v>79</v>
      </c>
      <c r="O14" s="12"/>
      <c r="P14" s="12"/>
      <c r="Q14" s="12"/>
    </row>
    <row r="15" spans="2:17" ht="15.75" thickBot="1">
      <c r="B15" s="12"/>
      <c r="C15" s="1473"/>
      <c r="D15" s="31">
        <v>1569</v>
      </c>
      <c r="E15" s="15" t="str">
        <f>INDEX((NPA!$C$320:$N$444),MATCH($D15,NPA!$C$320:$C$444,0),2)</f>
        <v>KARL SANDER</v>
      </c>
      <c r="F15" s="15">
        <f>INDEX((NPA!$C$320:$N$444),MATCH(D15,NPA!$C$320:$C$444,0),12)</f>
        <v>91</v>
      </c>
      <c r="G15" s="12"/>
      <c r="H15" s="12"/>
      <c r="I15" s="12"/>
      <c r="J15" s="12"/>
      <c r="K15" s="1473"/>
      <c r="L15" s="15">
        <v>1809</v>
      </c>
      <c r="M15" s="15" t="str">
        <f>INDEX((NPA!$C$452:$N$566),MATCH($L15,NPA!$C$452:$C$566,0),2)</f>
        <v>ELSJE SWART</v>
      </c>
      <c r="N15" s="15">
        <f>INDEX((NPA!$C$453:$N$567),MATCH(L15,NPA!$C$453:$C$567,0),12)</f>
        <v>64</v>
      </c>
      <c r="O15" s="12"/>
      <c r="P15" s="12"/>
      <c r="Q15" s="12"/>
    </row>
    <row r="16" spans="2:17" ht="16.5" thickBot="1">
      <c r="B16" s="12"/>
      <c r="C16" s="1474"/>
      <c r="D16" s="17">
        <v>1050</v>
      </c>
      <c r="E16" s="15" t="str">
        <f>INDEX((NPA!$C$320:$N$444),MATCH($D16,NPA!$C$320:$C$444,0),2)</f>
        <v>FREDDY MOREKI</v>
      </c>
      <c r="F16" s="15">
        <f>INDEX((NPA!$C$320:$N$444),MATCH(D16,NPA!$C$320:$C$444,0),12)</f>
        <v>72</v>
      </c>
      <c r="G16" s="257"/>
      <c r="H16" s="248">
        <f>SUM(F14:F16)</f>
        <v>247</v>
      </c>
      <c r="I16" s="12"/>
      <c r="J16" s="12"/>
      <c r="K16" s="1474"/>
      <c r="L16" s="17">
        <v>1327</v>
      </c>
      <c r="M16" s="15" t="str">
        <f>INDEX((NPA!$C$452:$N$566),MATCH($L16,NPA!$C$452:$C$566,0),2)</f>
        <v>NOEL SWARTS</v>
      </c>
      <c r="N16" s="17">
        <f>INDEX((NPA!$C$453:$N$567),MATCH(L16,NPA!$C$453:$C$567,0),12)</f>
        <v>63</v>
      </c>
      <c r="O16" s="257"/>
      <c r="P16" s="248">
        <f>SUM(N14:N16)</f>
        <v>206</v>
      </c>
      <c r="Q16" s="12"/>
    </row>
    <row r="17" spans="2:17" ht="15.75" thickBot="1">
      <c r="B17" s="12"/>
      <c r="C17" s="12"/>
      <c r="D17" s="6"/>
      <c r="E17" s="6"/>
      <c r="F17" s="12"/>
      <c r="G17" s="12"/>
      <c r="H17" s="12"/>
      <c r="I17" s="12"/>
      <c r="J17" s="12"/>
      <c r="K17" s="12"/>
      <c r="L17" s="6"/>
      <c r="M17" s="6"/>
      <c r="N17" s="12"/>
      <c r="O17" s="12"/>
      <c r="P17" s="12"/>
      <c r="Q17" s="12"/>
    </row>
    <row r="18" spans="2:17" ht="16.5" thickBot="1">
      <c r="B18" s="256" t="s">
        <v>114</v>
      </c>
      <c r="C18" s="246" t="s">
        <v>140</v>
      </c>
      <c r="D18" s="28" t="s">
        <v>141</v>
      </c>
      <c r="E18" s="247" t="s">
        <v>142</v>
      </c>
      <c r="F18" s="28" t="s">
        <v>143</v>
      </c>
      <c r="G18" s="246"/>
      <c r="H18" s="248" t="s">
        <v>144</v>
      </c>
      <c r="I18" s="12"/>
      <c r="J18" s="256" t="s">
        <v>117</v>
      </c>
      <c r="K18" s="246" t="s">
        <v>140</v>
      </c>
      <c r="L18" s="28" t="s">
        <v>141</v>
      </c>
      <c r="M18" s="247" t="s">
        <v>142</v>
      </c>
      <c r="N18" s="28" t="s">
        <v>143</v>
      </c>
      <c r="O18" s="246"/>
      <c r="P18" s="248" t="s">
        <v>144</v>
      </c>
      <c r="Q18" s="12"/>
    </row>
    <row r="19" spans="2:17" ht="15">
      <c r="B19" s="12"/>
      <c r="C19" s="1472" t="s">
        <v>147</v>
      </c>
      <c r="D19" s="15">
        <v>1809</v>
      </c>
      <c r="E19" s="15" t="str">
        <f>INDEX((NPA!$C$320:$N$444),MATCH($D19,NPA!$C$320:$C$444,0),2)</f>
        <v>ELSJE SWART</v>
      </c>
      <c r="F19" s="15">
        <f>INDEX((NPA!$C$320:$N$444),MATCH(D19,NPA!$C$320:$C$444,0),12)</f>
        <v>64</v>
      </c>
      <c r="G19" s="12"/>
      <c r="H19" s="12"/>
      <c r="I19" s="12"/>
      <c r="J19" s="12"/>
      <c r="K19" s="1472" t="s">
        <v>147</v>
      </c>
      <c r="L19" s="15">
        <v>2141</v>
      </c>
      <c r="M19" s="15" t="str">
        <f>INDEX((NPA!$C$452:$N$566),MATCH($L19,NPA!$C$452:$C$566,0),2)</f>
        <v>AVELINE HARDAKER</v>
      </c>
      <c r="N19" s="15">
        <f>INDEX((NPA!$C$453:$N$567),MATCH(L19,NPA!$C$453:$C$567,0),12)</f>
        <v>88</v>
      </c>
      <c r="O19" s="12"/>
      <c r="P19" s="12"/>
      <c r="Q19" s="12"/>
    </row>
    <row r="20" spans="2:17" ht="15.75" thickBot="1">
      <c r="B20" s="12"/>
      <c r="C20" s="1473"/>
      <c r="D20" s="31">
        <v>1268</v>
      </c>
      <c r="E20" s="15" t="str">
        <f>INDEX((NPA!$C$320:$N$444),MATCH($D20,NPA!$C$320:$C$444,0),2)</f>
        <v>DAVE STEYN</v>
      </c>
      <c r="F20" s="15">
        <f>INDEX((NPA!$C$320:$N$444),MATCH(D20,NPA!$C$320:$C$444,0),12)</f>
        <v>87</v>
      </c>
      <c r="G20" s="12"/>
      <c r="H20" s="12"/>
      <c r="I20" s="12"/>
      <c r="J20" s="12"/>
      <c r="K20" s="1473"/>
      <c r="L20" s="48">
        <v>1051</v>
      </c>
      <c r="M20" s="15" t="str">
        <f>INDEX((NPA!$C$452:$N$566),MATCH($L20,NPA!$C$452:$C$566,0),2)</f>
        <v>RUDI BERRANGE</v>
      </c>
      <c r="N20" s="15">
        <f>INDEX((NPA!$C$453:$N$567),MATCH(L20,NPA!$C$453:$C$567,0),12)</f>
        <v>76</v>
      </c>
      <c r="O20" s="12"/>
      <c r="P20" s="12"/>
      <c r="Q20" s="12"/>
    </row>
    <row r="21" spans="2:17" ht="16.5" thickBot="1">
      <c r="B21" s="12"/>
      <c r="C21" s="1474"/>
      <c r="D21" s="17">
        <v>1314</v>
      </c>
      <c r="E21" s="15" t="str">
        <f>INDEX((NPA!$C$320:$N$444),MATCH($D21,NPA!$C$320:$C$444,0),2)</f>
        <v>DAVE BIGGS</v>
      </c>
      <c r="F21" s="15">
        <f>INDEX((NPA!$C$320:$N$444),MATCH(D21,NPA!$C$320:$C$444,0),12)</f>
        <v>82</v>
      </c>
      <c r="G21" s="257"/>
      <c r="H21" s="248">
        <f>SUM(F19:F21)</f>
        <v>233</v>
      </c>
      <c r="I21" s="12"/>
      <c r="J21" s="12"/>
      <c r="K21" s="1474"/>
      <c r="L21" s="17">
        <v>1268</v>
      </c>
      <c r="M21" s="15" t="str">
        <f>INDEX((NPA!$C$452:$N$566),MATCH($L21,NPA!$C$452:$C$566,0),2)</f>
        <v>DAVE STEYN</v>
      </c>
      <c r="N21" s="17">
        <f>INDEX((NPA!$C$453:$N$567),MATCH(L21,NPA!$C$453:$C$567,0),12)</f>
        <v>84</v>
      </c>
      <c r="O21" s="257"/>
      <c r="P21" s="248">
        <f>SUM(N19:N21)</f>
        <v>248</v>
      </c>
      <c r="Q21" s="12"/>
    </row>
    <row r="22" spans="2:17" ht="15.75" thickBot="1">
      <c r="B22" s="12"/>
      <c r="C22" s="12"/>
      <c r="D22" s="6"/>
      <c r="E22" s="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6.5" thickBot="1">
      <c r="B23" s="256" t="s">
        <v>114</v>
      </c>
      <c r="C23" s="246" t="s">
        <v>140</v>
      </c>
      <c r="D23" s="28" t="s">
        <v>141</v>
      </c>
      <c r="E23" s="247" t="s">
        <v>142</v>
      </c>
      <c r="F23" s="28" t="s">
        <v>143</v>
      </c>
      <c r="G23" s="246"/>
      <c r="H23" s="248" t="s">
        <v>144</v>
      </c>
      <c r="I23" s="7"/>
      <c r="J23" s="256" t="s">
        <v>117</v>
      </c>
      <c r="K23" s="246" t="s">
        <v>140</v>
      </c>
      <c r="L23" s="28" t="s">
        <v>141</v>
      </c>
      <c r="M23" s="247" t="s">
        <v>142</v>
      </c>
      <c r="N23" s="28" t="s">
        <v>143</v>
      </c>
      <c r="O23" s="246"/>
      <c r="P23" s="248" t="s">
        <v>144</v>
      </c>
      <c r="Q23" s="12"/>
    </row>
    <row r="24" spans="2:17" ht="15">
      <c r="B24" s="12"/>
      <c r="C24" s="1472" t="s">
        <v>149</v>
      </c>
      <c r="D24" s="15">
        <v>1287</v>
      </c>
      <c r="E24" s="15" t="str">
        <f>INDEX((NPA!$C$320:$N$444),MATCH($D24,NPA!$C$320:$C$444,0),2)</f>
        <v>HANSIE ERASMUS</v>
      </c>
      <c r="F24" s="15">
        <f>INDEX((NPA!$C$320:$N$444),MATCH(D24,NPA!$C$320:$C$444,0),12)</f>
        <v>89</v>
      </c>
      <c r="G24" s="12"/>
      <c r="H24" s="12"/>
      <c r="I24" s="12"/>
      <c r="J24" s="12"/>
      <c r="K24" s="1472" t="s">
        <v>149</v>
      </c>
      <c r="L24" s="15">
        <v>2</v>
      </c>
      <c r="M24" s="15" t="str">
        <f>INDEX((NPA!$C$452:$N$566),MATCH($L24,NPA!$C$452:$C$566,0),2)</f>
        <v>FRANCOIS van TONDER</v>
      </c>
      <c r="N24" s="15">
        <f>INDEX((NPA!$C$453:$N$567),MATCH(L24,NPA!$C$453:$C$567,0),12)</f>
        <v>97</v>
      </c>
      <c r="O24" s="12"/>
      <c r="P24" s="12"/>
      <c r="Q24" s="12"/>
    </row>
    <row r="25" spans="2:17" ht="15.75" thickBot="1">
      <c r="B25" s="12"/>
      <c r="C25" s="1473"/>
      <c r="D25" s="48">
        <v>2</v>
      </c>
      <c r="E25" s="15" t="str">
        <f>INDEX((NPA!$C$320:$N$444),MATCH($D25,NPA!$C$320:$C$444,0),2)</f>
        <v>FRANCOIS van TONDER</v>
      </c>
      <c r="F25" s="15">
        <f>INDEX((NPA!$C$320:$N$444),MATCH(D25,NPA!$C$320:$C$444,0),12)</f>
        <v>106</v>
      </c>
      <c r="G25" s="12"/>
      <c r="H25" s="12"/>
      <c r="I25" s="12"/>
      <c r="J25" s="12"/>
      <c r="K25" s="1473"/>
      <c r="L25" s="15">
        <v>1287</v>
      </c>
      <c r="M25" s="15" t="str">
        <f>INDEX((NPA!$C$452:$N$566),MATCH($L25,NPA!$C$452:$C$566,0),2)</f>
        <v>HANSIE ERASMUS</v>
      </c>
      <c r="N25" s="15">
        <f>INDEX((NPA!$C$453:$N$567),MATCH(L25,NPA!$C$453:$C$567,0),12)</f>
        <v>101</v>
      </c>
      <c r="O25" s="12"/>
      <c r="P25" s="12"/>
      <c r="Q25" s="12"/>
    </row>
    <row r="26" spans="2:17" ht="16.5" thickBot="1">
      <c r="B26" s="12"/>
      <c r="C26" s="1474"/>
      <c r="D26" s="17">
        <v>1539</v>
      </c>
      <c r="E26" s="15" t="str">
        <f>INDEX((NPA!$C$320:$N$444),MATCH($D26,NPA!$C$320:$C$444,0),2)</f>
        <v>PHILIP HAVENGA</v>
      </c>
      <c r="F26" s="15">
        <f>INDEX((NPA!$C$320:$N$444),MATCH(D26,NPA!$C$320:$C$444,0),12)</f>
        <v>89</v>
      </c>
      <c r="G26" s="257"/>
      <c r="H26" s="248">
        <f>SUM(F24:F26)</f>
        <v>284</v>
      </c>
      <c r="I26" s="12"/>
      <c r="J26" s="12"/>
      <c r="K26" s="1474"/>
      <c r="L26" s="17">
        <v>1539</v>
      </c>
      <c r="M26" s="15" t="str">
        <f>INDEX((NPA!$C$452:$N$566),MATCH($L26,NPA!$C$452:$C$566,0),2)</f>
        <v>PHILIP HAVENGA</v>
      </c>
      <c r="N26" s="17">
        <f>INDEX((NPA!$C$453:$N$567),MATCH(L26,NPA!$C$453:$C$567,0),12)</f>
        <v>87</v>
      </c>
      <c r="O26" s="257"/>
      <c r="P26" s="248">
        <f>SUM(N24:N26)</f>
        <v>285</v>
      </c>
      <c r="Q26" s="12"/>
    </row>
    <row r="27" spans="2:17" ht="15.75" thickBot="1">
      <c r="B27" s="12"/>
      <c r="C27" s="12"/>
      <c r="D27" s="6"/>
      <c r="E27" s="6"/>
      <c r="F27" s="12"/>
      <c r="G27" s="12"/>
      <c r="H27" s="12"/>
      <c r="I27" s="12"/>
      <c r="J27" s="12"/>
      <c r="K27" s="12"/>
      <c r="L27" s="6"/>
      <c r="M27" s="6"/>
      <c r="N27" s="12"/>
      <c r="O27" s="12"/>
      <c r="P27" s="12"/>
      <c r="Q27" s="12"/>
    </row>
    <row r="28" spans="2:17" ht="16.5" thickBot="1">
      <c r="B28" s="256" t="s">
        <v>114</v>
      </c>
      <c r="C28" s="246" t="s">
        <v>140</v>
      </c>
      <c r="D28" s="28" t="s">
        <v>141</v>
      </c>
      <c r="E28" s="247" t="s">
        <v>142</v>
      </c>
      <c r="F28" s="28" t="s">
        <v>143</v>
      </c>
      <c r="G28" s="246"/>
      <c r="H28" s="248" t="s">
        <v>144</v>
      </c>
      <c r="I28" s="12"/>
      <c r="J28" s="256" t="s">
        <v>117</v>
      </c>
      <c r="K28" s="246" t="s">
        <v>140</v>
      </c>
      <c r="L28" s="28" t="s">
        <v>141</v>
      </c>
      <c r="M28" s="247" t="s">
        <v>142</v>
      </c>
      <c r="N28" s="28" t="s">
        <v>143</v>
      </c>
      <c r="O28" s="246"/>
      <c r="P28" s="248" t="s">
        <v>144</v>
      </c>
      <c r="Q28" s="12"/>
    </row>
    <row r="29" spans="2:17" ht="15">
      <c r="B29" s="12"/>
      <c r="C29" s="1472" t="s">
        <v>150</v>
      </c>
      <c r="D29" s="15">
        <v>1060</v>
      </c>
      <c r="E29" s="15" t="str">
        <f>INDEX((NPA!$C$320:$N$444),MATCH($D29,NPA!$C$320:$C$444,0),2)</f>
        <v>KARL DU TOIT</v>
      </c>
      <c r="F29" s="15">
        <f>INDEX((NPA!$C$320:$N$444),MATCH(D29,NPA!$C$320:$C$444,0),12)</f>
        <v>79</v>
      </c>
      <c r="G29" s="12"/>
      <c r="H29" s="12"/>
      <c r="I29" s="12"/>
      <c r="J29" s="12"/>
      <c r="K29" s="1472" t="s">
        <v>150</v>
      </c>
      <c r="L29" s="48">
        <v>169</v>
      </c>
      <c r="M29" s="15" t="str">
        <f>INDEX((NPA!$C$452:$N$566),MATCH($L29,NPA!$C$452:$C$566,0),2)</f>
        <v>CHRISTO CROUS</v>
      </c>
      <c r="N29" s="15">
        <f>INDEX((NPA!$C$453:$N$567),MATCH(L29,NPA!$C$453:$C$567,0),12)</f>
        <v>100</v>
      </c>
      <c r="O29" s="12"/>
      <c r="P29" s="12"/>
      <c r="Q29" s="12"/>
    </row>
    <row r="30" spans="2:17" ht="15.75" thickBot="1">
      <c r="B30" s="12"/>
      <c r="C30" s="1473"/>
      <c r="D30" s="48">
        <v>1798</v>
      </c>
      <c r="E30" s="15" t="str">
        <f>INDEX((NPA!$C$320:$N$444),MATCH($D30,NPA!$C$320:$C$444,0),2)</f>
        <v>THEO van der  MERWE</v>
      </c>
      <c r="F30" s="15">
        <f>INDEX((NPA!$C$320:$N$444),MATCH(D30,NPA!$C$320:$C$444,0),12)</f>
        <v>91</v>
      </c>
      <c r="G30" s="12"/>
      <c r="H30" s="12"/>
      <c r="I30" s="12"/>
      <c r="J30" s="12"/>
      <c r="K30" s="1473"/>
      <c r="L30" s="15">
        <v>1798</v>
      </c>
      <c r="M30" s="15" t="str">
        <f>INDEX((NPA!$C$452:$N$566),MATCH($L30,NPA!$C$452:$C$566,0),2)</f>
        <v>THEO van der MERWE</v>
      </c>
      <c r="N30" s="15">
        <f>INDEX((NPA!$C$453:$N$567),MATCH(L30,NPA!$C$453:$C$567,0),12)</f>
        <v>90</v>
      </c>
      <c r="O30" s="12"/>
      <c r="P30" s="12"/>
      <c r="Q30" s="12"/>
    </row>
    <row r="31" spans="2:17" ht="16.5" thickBot="1">
      <c r="B31" s="12"/>
      <c r="C31" s="1474"/>
      <c r="D31" s="17">
        <v>13</v>
      </c>
      <c r="E31" s="15" t="str">
        <f>INDEX((NPA!$C$320:$N$444),MATCH($D31,NPA!$C$320:$C$444,0),2)</f>
        <v>NICO RAUTENBACH</v>
      </c>
      <c r="F31" s="15">
        <f>INDEX((NPA!$C$320:$N$444),MATCH(D31,NPA!$C$320:$C$444,0),12)</f>
        <v>92</v>
      </c>
      <c r="G31" s="257"/>
      <c r="H31" s="248">
        <f>SUM(F29:F31)</f>
        <v>262</v>
      </c>
      <c r="I31" s="12"/>
      <c r="J31" s="12"/>
      <c r="K31" s="1474"/>
      <c r="L31" s="17">
        <v>13</v>
      </c>
      <c r="M31" s="15" t="str">
        <f>INDEX((NPA!$C$452:$N$566),MATCH($L31,NPA!$C$452:$C$566,0),2)</f>
        <v>NICO RAUTENBACH</v>
      </c>
      <c r="N31" s="17">
        <f>INDEX((NPA!$C$453:$N$567),MATCH(L31,NPA!$C$453:$C$567,0),12)</f>
        <v>98</v>
      </c>
      <c r="O31" s="257"/>
      <c r="P31" s="248">
        <f>SUM(N29:N31)</f>
        <v>288</v>
      </c>
      <c r="Q31" s="12"/>
    </row>
    <row r="32" spans="2:17" ht="15.75" thickBot="1">
      <c r="B32" s="12"/>
      <c r="C32" s="12"/>
      <c r="D32" s="6"/>
      <c r="E32" s="6"/>
      <c r="F32" s="12"/>
      <c r="G32" s="12"/>
      <c r="H32" s="12"/>
      <c r="I32" s="12"/>
      <c r="J32" s="12"/>
      <c r="K32" s="12"/>
      <c r="L32" s="6"/>
      <c r="M32" s="6"/>
      <c r="N32" s="12"/>
      <c r="O32" s="12"/>
      <c r="P32" s="12"/>
      <c r="Q32" s="12"/>
    </row>
    <row r="33" spans="2:17" ht="16.5" thickBot="1">
      <c r="B33" s="256" t="s">
        <v>114</v>
      </c>
      <c r="C33" s="246" t="s">
        <v>140</v>
      </c>
      <c r="D33" s="28" t="s">
        <v>141</v>
      </c>
      <c r="E33" s="247" t="s">
        <v>142</v>
      </c>
      <c r="F33" s="28" t="s">
        <v>143</v>
      </c>
      <c r="G33" s="246"/>
      <c r="H33" s="248" t="s">
        <v>144</v>
      </c>
      <c r="I33" s="12"/>
      <c r="J33" s="256" t="s">
        <v>117</v>
      </c>
      <c r="K33" s="246" t="s">
        <v>140</v>
      </c>
      <c r="L33" s="28" t="s">
        <v>141</v>
      </c>
      <c r="M33" s="247" t="s">
        <v>142</v>
      </c>
      <c r="N33" s="28" t="s">
        <v>143</v>
      </c>
      <c r="O33" s="246"/>
      <c r="P33" s="248" t="s">
        <v>144</v>
      </c>
      <c r="Q33" s="12"/>
    </row>
    <row r="34" spans="2:17" ht="15" customHeight="1">
      <c r="B34" s="12"/>
      <c r="C34" s="1472" t="s">
        <v>174</v>
      </c>
      <c r="D34" s="15">
        <v>1794</v>
      </c>
      <c r="E34" s="15" t="str">
        <f>INDEX((NPA!$C$320:$N$444),MATCH($D34,NPA!$C$320:$C$444,0),2)</f>
        <v>GUSTAV COMPION</v>
      </c>
      <c r="F34" s="15">
        <f>INDEX((NPA!$C$320:$N$444),MATCH(D34,NPA!$C$320:$C$444,0),12)</f>
        <v>91</v>
      </c>
      <c r="G34" s="12"/>
      <c r="H34" s="12"/>
      <c r="I34" s="12"/>
      <c r="J34" s="12"/>
      <c r="K34" s="1472" t="s">
        <v>174</v>
      </c>
      <c r="L34" s="15">
        <v>1277</v>
      </c>
      <c r="M34" s="15" t="str">
        <f>INDEX((NPA!$C$452:$N$566),MATCH($L34,NPA!$C$452:$C$566,0),2)</f>
        <v>JARED DEAL</v>
      </c>
      <c r="N34" s="15">
        <f>INDEX((NPA!$C$453:$N$567),MATCH(L34,NPA!$C$453:$C$567,0),12)</f>
        <v>84</v>
      </c>
      <c r="O34" s="12"/>
      <c r="P34" s="12"/>
      <c r="Q34" s="12"/>
    </row>
    <row r="35" spans="2:17" ht="15.75" customHeight="1" thickBot="1">
      <c r="B35" s="12"/>
      <c r="C35" s="1473"/>
      <c r="D35" s="48">
        <v>1233</v>
      </c>
      <c r="E35" s="15" t="str">
        <f>INDEX((NPA!$C$320:$N$444),MATCH($D35,NPA!$C$320:$C$444,0),2)</f>
        <v>WARREN LUCAS</v>
      </c>
      <c r="F35" s="15">
        <f>INDEX((NPA!$C$320:$N$444),MATCH(D35,NPA!$C$320:$C$444,0),12)</f>
        <v>84</v>
      </c>
      <c r="G35" s="12"/>
      <c r="H35" s="12"/>
      <c r="I35" s="12"/>
      <c r="J35" s="12"/>
      <c r="K35" s="1473"/>
      <c r="L35" s="48">
        <v>1794</v>
      </c>
      <c r="M35" s="15" t="str">
        <f>INDEX((NPA!$C$452:$N$566),MATCH($L35,NPA!$C$452:$C$566,0),2)</f>
        <v>GUSTAV COMPION</v>
      </c>
      <c r="N35" s="15">
        <f>INDEX((NPA!$C$453:$N$567),MATCH(L35,NPA!$C$453:$C$567,0),12)</f>
        <v>96</v>
      </c>
      <c r="O35" s="12"/>
      <c r="P35" s="12"/>
      <c r="Q35" s="12"/>
    </row>
    <row r="36" spans="2:17" ht="16.5" thickBot="1">
      <c r="B36" s="12"/>
      <c r="C36" s="1474"/>
      <c r="D36" s="17">
        <v>2105</v>
      </c>
      <c r="E36" s="15" t="str">
        <f>INDEX((NPA!$C$320:$N$444),MATCH($D36,NPA!$C$320:$C$444,0),2)</f>
        <v>CHRIS ALEXANDER</v>
      </c>
      <c r="F36" s="15">
        <f>INDEX((NPA!$C$320:$N$444),MATCH(D36,NPA!$C$320:$C$444,0),12)</f>
        <v>82</v>
      </c>
      <c r="G36" s="257"/>
      <c r="H36" s="248">
        <f>SUM(F34:F36)</f>
        <v>257</v>
      </c>
      <c r="I36" s="12"/>
      <c r="J36" s="12"/>
      <c r="K36" s="1474"/>
      <c r="L36" s="17">
        <v>1233</v>
      </c>
      <c r="M36" s="15" t="str">
        <f>INDEX((NPA!$C$452:$N$566),MATCH($L36,NPA!$C$452:$C$566,0),2)</f>
        <v>WARREN LUCAS</v>
      </c>
      <c r="N36" s="17">
        <f>INDEX((NPA!$C$453:$N$567),MATCH(L36,NPA!$C$453:$C$567,0),12)</f>
        <v>88</v>
      </c>
      <c r="O36" s="257"/>
      <c r="P36" s="248">
        <f>SUM(N34:N36)</f>
        <v>268</v>
      </c>
      <c r="Q36" s="12"/>
    </row>
    <row r="37" spans="2:17" ht="15.75" thickBot="1">
      <c r="B37" s="12"/>
      <c r="C37" s="12"/>
      <c r="D37" s="6"/>
      <c r="E37" s="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6.5" thickBot="1">
      <c r="B38" s="256" t="s">
        <v>114</v>
      </c>
      <c r="C38" s="601" t="s">
        <v>140</v>
      </c>
      <c r="D38" s="28" t="s">
        <v>141</v>
      </c>
      <c r="E38" s="631" t="s">
        <v>142</v>
      </c>
      <c r="F38" s="28" t="s">
        <v>143</v>
      </c>
      <c r="G38" s="601"/>
      <c r="H38" s="248" t="s">
        <v>144</v>
      </c>
      <c r="I38" s="12"/>
      <c r="J38" s="256" t="s">
        <v>117</v>
      </c>
      <c r="K38" s="601" t="s">
        <v>140</v>
      </c>
      <c r="L38" s="28" t="s">
        <v>141</v>
      </c>
      <c r="M38" s="631" t="s">
        <v>142</v>
      </c>
      <c r="N38" s="28" t="s">
        <v>143</v>
      </c>
      <c r="O38" s="601"/>
      <c r="P38" s="248" t="s">
        <v>144</v>
      </c>
      <c r="Q38" s="12"/>
    </row>
    <row r="39" spans="2:17" ht="15">
      <c r="B39" s="12"/>
      <c r="C39" s="1472" t="s">
        <v>441</v>
      </c>
      <c r="D39" s="15">
        <v>1277</v>
      </c>
      <c r="E39" s="15" t="str">
        <f>INDEX((NPA!$C$320:$N$444),MATCH($D39,NPA!$C$320:$C$444,0),2)</f>
        <v>JARED C DEAL</v>
      </c>
      <c r="F39" s="15">
        <f>INDEX((NPA!$C$320:$N$444),MATCH(D39,NPA!$C$320:$C$444,0),12)</f>
        <v>91</v>
      </c>
      <c r="G39" s="12"/>
      <c r="H39" s="12"/>
      <c r="I39" s="12"/>
      <c r="J39" s="12"/>
      <c r="K39" s="1472" t="s">
        <v>441</v>
      </c>
      <c r="L39" s="15">
        <v>2105</v>
      </c>
      <c r="M39" s="15" t="str">
        <f>INDEX((NPA!$C$452:$N$566),MATCH($L39,NPA!$C$452:$C$566,0),2)</f>
        <v>CHRIS ALEXANDER</v>
      </c>
      <c r="N39" s="15">
        <f>INDEX((NPA!$C$453:$N$567),MATCH(L39,NPA!$C$453:$C$567,0),12)</f>
        <v>66</v>
      </c>
      <c r="O39" s="12"/>
      <c r="P39" s="12"/>
      <c r="Q39" s="12"/>
    </row>
    <row r="40" spans="2:17" ht="15.75" thickBot="1">
      <c r="B40" s="12"/>
      <c r="C40" s="1473"/>
      <c r="D40" s="48">
        <v>1062</v>
      </c>
      <c r="E40" s="15" t="str">
        <f>INDEX((NPA!$C$320:$N$444),MATCH($D40,NPA!$C$320:$C$444,0),2)</f>
        <v>PAUL WILEMAN</v>
      </c>
      <c r="F40" s="15">
        <f>INDEX((NPA!$C$320:$N$444),MATCH(D40,NPA!$C$320:$C$444,0),12)</f>
        <v>54</v>
      </c>
      <c r="G40" s="12"/>
      <c r="H40" s="12"/>
      <c r="I40" s="12"/>
      <c r="J40" s="12"/>
      <c r="K40" s="1473"/>
      <c r="L40" s="48">
        <v>1618</v>
      </c>
      <c r="M40" s="15" t="str">
        <f>INDEX((NPA!$C$452:$N$566),MATCH($L40,NPA!$C$452:$C$566,0),2)</f>
        <v>HAMISH DEAL </v>
      </c>
      <c r="N40" s="15">
        <f>INDEX((NPA!$C$453:$N$567),MATCH(L40,NPA!$C$453:$C$567,0),12)</f>
        <v>78</v>
      </c>
      <c r="O40" s="12"/>
      <c r="P40" s="12"/>
      <c r="Q40" s="12"/>
    </row>
    <row r="41" spans="2:17" ht="16.5" thickBot="1">
      <c r="B41" s="12"/>
      <c r="C41" s="1474"/>
      <c r="D41" s="17">
        <v>1618</v>
      </c>
      <c r="E41" s="15" t="str">
        <f>INDEX((NPA!$C$320:$N$444),MATCH($D41,NPA!$C$320:$C$444,0),2)</f>
        <v>HAMISH DEAL </v>
      </c>
      <c r="F41" s="15">
        <f>INDEX((NPA!$C$320:$N$444),MATCH(D41,NPA!$C$320:$C$444,0),12)</f>
        <v>74</v>
      </c>
      <c r="G41" s="257"/>
      <c r="H41" s="248">
        <f>SUM(F39:F41)</f>
        <v>219</v>
      </c>
      <c r="I41" s="12"/>
      <c r="J41" s="12"/>
      <c r="K41" s="1474"/>
      <c r="L41" s="17">
        <v>1062</v>
      </c>
      <c r="M41" s="15" t="str">
        <f>INDEX((NPA!$C$452:$N$566),MATCH($L41,NPA!$C$452:$C$566,0),2)</f>
        <v>PAUL WILEMAN</v>
      </c>
      <c r="N41" s="17">
        <f>INDEX((NPA!$C$453:$N$567),MATCH(L41,NPA!$C$453:$C$567,0),12)</f>
        <v>63</v>
      </c>
      <c r="O41" s="257"/>
      <c r="P41" s="248">
        <f>SUM(N39:N41)</f>
        <v>207</v>
      </c>
      <c r="Q41" s="12"/>
    </row>
    <row r="42" spans="2:17" ht="15.75" thickBot="1">
      <c r="B42" s="12"/>
      <c r="C42" s="12"/>
      <c r="D42" s="6"/>
      <c r="E42" s="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6.5" thickBot="1">
      <c r="B43" s="256" t="s">
        <v>114</v>
      </c>
      <c r="C43" s="246" t="s">
        <v>140</v>
      </c>
      <c r="D43" s="28" t="s">
        <v>141</v>
      </c>
      <c r="E43" s="247" t="s">
        <v>142</v>
      </c>
      <c r="F43" s="28" t="s">
        <v>143</v>
      </c>
      <c r="G43" s="246"/>
      <c r="H43" s="248" t="s">
        <v>144</v>
      </c>
      <c r="I43" s="7"/>
      <c r="J43" s="256" t="s">
        <v>117</v>
      </c>
      <c r="K43" s="246" t="s">
        <v>140</v>
      </c>
      <c r="L43" s="28" t="s">
        <v>141</v>
      </c>
      <c r="M43" s="247" t="s">
        <v>142</v>
      </c>
      <c r="N43" s="28" t="s">
        <v>143</v>
      </c>
      <c r="O43" s="246"/>
      <c r="P43" s="248" t="s">
        <v>144</v>
      </c>
      <c r="Q43" s="12"/>
    </row>
    <row r="44" spans="2:17" ht="15" customHeight="1">
      <c r="B44" s="12"/>
      <c r="C44" s="1472" t="s">
        <v>151</v>
      </c>
      <c r="D44" s="15">
        <v>1065</v>
      </c>
      <c r="E44" s="15" t="str">
        <f>INDEX((NPA!$C$320:$N$444),MATCH($D44,NPA!$C$320:$C$444,0),2)</f>
        <v>DANIE REYNEKE</v>
      </c>
      <c r="F44" s="15">
        <f>INDEX((NPA!$C$320:$N$444),MATCH(D44,NPA!$C$320:$C$444,0),12)</f>
        <v>96</v>
      </c>
      <c r="G44" s="12"/>
      <c r="H44" s="12"/>
      <c r="I44" s="12"/>
      <c r="J44" s="12"/>
      <c r="K44" s="1472" t="s">
        <v>151</v>
      </c>
      <c r="L44" s="15">
        <v>1065</v>
      </c>
      <c r="M44" s="15" t="str">
        <f>INDEX((NPA!$C$453:$N$567),MATCH($L44,NPA!$C$453:$C$567,0),2)</f>
        <v>DANIE REYNEKE</v>
      </c>
      <c r="N44" s="15">
        <f>INDEX((NPA!$C$453:$N$567),MATCH(L44,NPA!$C$453:$C$567,0),12)</f>
        <v>88</v>
      </c>
      <c r="O44" s="12"/>
      <c r="P44" s="12"/>
      <c r="Q44" s="12"/>
    </row>
    <row r="45" spans="2:17" ht="15.75" customHeight="1" thickBot="1">
      <c r="B45" s="12"/>
      <c r="C45" s="1473"/>
      <c r="D45" s="48">
        <v>1392</v>
      </c>
      <c r="E45" s="15" t="str">
        <f>INDEX((NPA!$C$320:$N$444),MATCH($D45,NPA!$C$320:$C$444,0),2)</f>
        <v>NEIL REYNEKE</v>
      </c>
      <c r="F45" s="15">
        <f>INDEX((NPA!$C$320:$N$444),MATCH(D45,NPA!$C$320:$C$444,0),12)</f>
        <v>88</v>
      </c>
      <c r="G45" s="12"/>
      <c r="H45" s="12"/>
      <c r="I45" s="12"/>
      <c r="J45" s="12"/>
      <c r="K45" s="1473"/>
      <c r="L45" s="48">
        <v>1392</v>
      </c>
      <c r="M45" s="15" t="str">
        <f>INDEX((NPA!$C$453:$N$567),MATCH($L45,NPA!$C$453:$C$567,0),2)</f>
        <v>NEIL REYNEKE</v>
      </c>
      <c r="N45" s="15">
        <f>INDEX((NPA!$C$453:$N$567),MATCH(L45,NPA!$C$453:$C$567,0),12)</f>
        <v>98</v>
      </c>
      <c r="O45" s="12"/>
      <c r="P45" s="12"/>
      <c r="Q45" s="12"/>
    </row>
    <row r="46" spans="2:17" ht="16.5" thickBot="1">
      <c r="B46" s="12"/>
      <c r="C46" s="1474"/>
      <c r="D46" s="17">
        <v>1783</v>
      </c>
      <c r="E46" s="15" t="str">
        <f>INDEX((NPA!$C$320:$N$444),MATCH($D46,NPA!$C$320:$C$444,0),2)</f>
        <v>JOHN VORSTER</v>
      </c>
      <c r="F46" s="15">
        <f>INDEX((NPA!$C$320:$N$444),MATCH(D46,NPA!$C$320:$C$444,0),12)</f>
        <v>92</v>
      </c>
      <c r="G46" s="257"/>
      <c r="H46" s="248">
        <f>SUM(F44:F46)</f>
        <v>276</v>
      </c>
      <c r="I46" s="12"/>
      <c r="J46" s="12"/>
      <c r="K46" s="1474"/>
      <c r="L46" s="17">
        <v>1783</v>
      </c>
      <c r="M46" s="15" t="str">
        <f>INDEX((NPA!$C$453:$N$567),MATCH($L46,NPA!$C$453:$C$567,0),2)</f>
        <v>JOHN VORSTER</v>
      </c>
      <c r="N46" s="17">
        <f>INDEX((NPA!$C$453:$N$567),MATCH(L46,NPA!$C$453:$C$567,0),12)</f>
        <v>93</v>
      </c>
      <c r="O46" s="257"/>
      <c r="P46" s="248">
        <f>SUM(N44:N46)</f>
        <v>279</v>
      </c>
      <c r="Q46" s="12"/>
    </row>
    <row r="47" spans="2:17" ht="15.75" thickBot="1">
      <c r="B47" s="12"/>
      <c r="C47" s="12"/>
      <c r="D47" s="6"/>
      <c r="E47" s="6"/>
      <c r="F47" s="12"/>
      <c r="G47" s="12"/>
      <c r="H47" s="12"/>
      <c r="I47" s="12"/>
      <c r="J47" s="12"/>
      <c r="K47" s="12"/>
      <c r="L47" s="6"/>
      <c r="M47" s="6"/>
      <c r="N47" s="12"/>
      <c r="O47" s="12"/>
      <c r="P47" s="12"/>
      <c r="Q47" s="12"/>
    </row>
    <row r="48" spans="2:17" ht="16.5" thickBot="1">
      <c r="B48" s="256" t="s">
        <v>114</v>
      </c>
      <c r="C48" s="246" t="s">
        <v>140</v>
      </c>
      <c r="D48" s="28" t="s">
        <v>141</v>
      </c>
      <c r="E48" s="247" t="s">
        <v>142</v>
      </c>
      <c r="F48" s="28" t="s">
        <v>143</v>
      </c>
      <c r="G48" s="246"/>
      <c r="H48" s="248" t="s">
        <v>144</v>
      </c>
      <c r="I48" s="12"/>
      <c r="J48" s="256" t="s">
        <v>117</v>
      </c>
      <c r="K48" s="246" t="s">
        <v>140</v>
      </c>
      <c r="L48" s="28" t="s">
        <v>141</v>
      </c>
      <c r="M48" s="247" t="s">
        <v>142</v>
      </c>
      <c r="N48" s="28" t="s">
        <v>143</v>
      </c>
      <c r="O48" s="246"/>
      <c r="P48" s="248" t="s">
        <v>144</v>
      </c>
      <c r="Q48" s="12"/>
    </row>
    <row r="49" spans="2:17" ht="15" customHeight="1">
      <c r="B49" s="12"/>
      <c r="C49" s="1472" t="s">
        <v>152</v>
      </c>
      <c r="D49" s="15">
        <v>1628</v>
      </c>
      <c r="E49" s="15" t="str">
        <f>INDEX((NPA!$C$320:$N$444),MATCH($D49,NPA!$C$320:$C$444,0),2)</f>
        <v>KEVIN MATTHEWS</v>
      </c>
      <c r="F49" s="15">
        <f>INDEX((NPA!$C$320:$N$444),MATCH(D49,NPA!$C$320:$C$444,0),12)</f>
        <v>70</v>
      </c>
      <c r="G49" s="12"/>
      <c r="H49" s="12"/>
      <c r="I49" s="12"/>
      <c r="J49" s="12"/>
      <c r="K49" s="1472" t="s">
        <v>152</v>
      </c>
      <c r="L49" s="15">
        <v>1628</v>
      </c>
      <c r="M49" s="15" t="str">
        <f>INDEX((NPA!$C$453:$N$567),MATCH($L49,NPA!$C$453:$C$567,0),2)</f>
        <v>KEITH MATTHEWS</v>
      </c>
      <c r="N49" s="15">
        <f>INDEX((NPA!$C$453:$N$567),MATCH(L49,NPA!$C$453:$C$567,0),12)</f>
        <v>79</v>
      </c>
      <c r="O49" s="12"/>
      <c r="P49" s="12"/>
      <c r="Q49" s="12"/>
    </row>
    <row r="50" spans="2:17" ht="15.75" customHeight="1" thickBot="1">
      <c r="B50" s="12"/>
      <c r="C50" s="1473"/>
      <c r="D50" s="48">
        <v>1041</v>
      </c>
      <c r="E50" s="15" t="str">
        <f>INDEX((NPA!$C$320:$N$444),MATCH($D50,NPA!$C$320:$C$444,0),2)</f>
        <v>KEVIN NEETHLING</v>
      </c>
      <c r="F50" s="15">
        <f>INDEX((NPA!$C$320:$N$444),MATCH(D50,NPA!$C$320:$C$444,0),12)</f>
        <v>83</v>
      </c>
      <c r="G50" s="12"/>
      <c r="H50" s="12"/>
      <c r="I50" s="12"/>
      <c r="J50" s="12"/>
      <c r="K50" s="1473"/>
      <c r="L50" s="48">
        <v>1041</v>
      </c>
      <c r="M50" s="15" t="str">
        <f>INDEX((NPA!$C$453:$N$567),MATCH($L50,NPA!$C$453:$C$567,0),2)</f>
        <v>KEVIN NEETHLING</v>
      </c>
      <c r="N50" s="15">
        <f>INDEX((NPA!$C$453:$N$567),MATCH(L50,NPA!$C$453:$C$567,0),12)</f>
        <v>92</v>
      </c>
      <c r="O50" s="12"/>
      <c r="P50" s="12"/>
      <c r="Q50" s="12"/>
    </row>
    <row r="51" spans="2:17" ht="16.5" thickBot="1">
      <c r="B51" s="12"/>
      <c r="C51" s="1474"/>
      <c r="D51" s="17">
        <v>1799</v>
      </c>
      <c r="E51" s="15" t="str">
        <f>INDEX((NPA!$C$320:$N$444),MATCH($D51,NPA!$C$320:$C$444,0),2)</f>
        <v>MELANIE MORGAN</v>
      </c>
      <c r="F51" s="15">
        <f>INDEX((NPA!$C$320:$N$444),MATCH(D51,NPA!$C$320:$C$444,0),12)</f>
        <v>71</v>
      </c>
      <c r="G51" s="257"/>
      <c r="H51" s="248">
        <f>SUM(F49:F51)</f>
        <v>224</v>
      </c>
      <c r="I51" s="12"/>
      <c r="J51" s="12"/>
      <c r="K51" s="1474"/>
      <c r="L51" s="17">
        <v>1784</v>
      </c>
      <c r="M51" s="17" t="str">
        <f>INDEX((NPA!$C$453:$N$567),MATCH($L51,NPA!$C$453:$C$567,0),2)</f>
        <v>STONE CELE</v>
      </c>
      <c r="N51" s="17">
        <f>INDEX((NPA!$C$453:$N$567),MATCH(L51,NPA!$C$453:$C$567,0),12)</f>
        <v>76</v>
      </c>
      <c r="O51" s="257"/>
      <c r="P51" s="248">
        <f>SUM(N49:N51)</f>
        <v>247</v>
      </c>
      <c r="Q51" s="12"/>
    </row>
    <row r="52" spans="2:17" ht="15">
      <c r="B52" s="12"/>
      <c r="C52" s="12"/>
      <c r="D52" s="6"/>
      <c r="E52" s="6"/>
      <c r="F52" s="12"/>
      <c r="G52" s="12"/>
      <c r="H52" s="12"/>
      <c r="I52" s="12"/>
      <c r="J52" s="12"/>
      <c r="K52" s="12"/>
      <c r="L52" s="6"/>
      <c r="M52" s="6"/>
      <c r="N52" s="12"/>
      <c r="O52" s="12"/>
      <c r="P52" s="12"/>
      <c r="Q52" s="12"/>
    </row>
    <row r="53" spans="2:17" ht="16.5" hidden="1" thickBot="1">
      <c r="B53" s="256" t="s">
        <v>114</v>
      </c>
      <c r="C53" s="246" t="s">
        <v>140</v>
      </c>
      <c r="D53" s="28" t="s">
        <v>141</v>
      </c>
      <c r="E53" s="247" t="s">
        <v>142</v>
      </c>
      <c r="F53" s="28" t="s">
        <v>143</v>
      </c>
      <c r="G53" s="246"/>
      <c r="H53" s="248" t="s">
        <v>144</v>
      </c>
      <c r="I53" s="12"/>
      <c r="J53" s="256" t="s">
        <v>117</v>
      </c>
      <c r="K53" s="246" t="s">
        <v>140</v>
      </c>
      <c r="L53" s="28" t="s">
        <v>141</v>
      </c>
      <c r="M53" s="247" t="s">
        <v>142</v>
      </c>
      <c r="N53" s="28" t="s">
        <v>143</v>
      </c>
      <c r="O53" s="246"/>
      <c r="P53" s="248" t="s">
        <v>144</v>
      </c>
      <c r="Q53" s="12"/>
    </row>
    <row r="54" spans="2:17" ht="15" hidden="1">
      <c r="B54" s="12"/>
      <c r="C54" s="1472" t="s">
        <v>153</v>
      </c>
      <c r="D54" s="15">
        <v>3624</v>
      </c>
      <c r="E54" s="15" t="str">
        <f>INDEX((NPA!$C$321:$N$444),MATCH($D54,NPA!$C$321:$C$444,0),2)</f>
        <v>MIKE MORTEMORE</v>
      </c>
      <c r="F54" s="15">
        <f>INDEX((NPA!$C$321:$N$444),MATCH(D54,NPA!$C$321:$C$444,0),12)</f>
        <v>80</v>
      </c>
      <c r="G54" s="12"/>
      <c r="H54" s="12"/>
      <c r="I54" s="12"/>
      <c r="J54" s="12"/>
      <c r="K54" s="1472" t="s">
        <v>153</v>
      </c>
      <c r="L54" s="15">
        <v>3624</v>
      </c>
      <c r="M54" s="15" t="str">
        <f>INDEX((NPA!$C$453:$N$567),MATCH($L54,NPA!$C$453:$C$567,0),2)</f>
        <v>MIKE MORTEMORE</v>
      </c>
      <c r="N54" s="15">
        <f>INDEX((NPA!$C$453:$N$567),MATCH(L54,NPA!$C$453:$C$567,0),12)</f>
        <v>86</v>
      </c>
      <c r="O54" s="12"/>
      <c r="P54" s="12"/>
      <c r="Q54" s="12"/>
    </row>
    <row r="55" spans="2:17" ht="15.75" hidden="1" thickBot="1">
      <c r="B55" s="12"/>
      <c r="C55" s="1473"/>
      <c r="D55" s="48">
        <v>1237</v>
      </c>
      <c r="E55" s="15" t="str">
        <f>INDEX((NPA!$C$321:$N$444),MATCH($D55,NPA!$C$321:$C$444,0),2)</f>
        <v>KEITH ROBERTS</v>
      </c>
      <c r="F55" s="15">
        <f>INDEX((NPA!$C$321:$N$444),MATCH(D55,NPA!$C$321:$C$444,0),12)</f>
        <v>0</v>
      </c>
      <c r="G55" s="12"/>
      <c r="H55" s="12"/>
      <c r="I55" s="12"/>
      <c r="J55" s="12"/>
      <c r="K55" s="1473"/>
      <c r="L55" s="48">
        <v>1237</v>
      </c>
      <c r="M55" s="15" t="str">
        <f>INDEX((NPA!$C$453:$N$567),MATCH($L55,NPA!$C$453:$C$567,0),2)</f>
        <v>KEITH ROBERTS</v>
      </c>
      <c r="N55" s="15">
        <f>INDEX((NPA!$C$453:$N$567),MATCH(L55,NPA!$C$453:$C$567,0),12)</f>
        <v>0</v>
      </c>
      <c r="O55" s="12"/>
      <c r="P55" s="12"/>
      <c r="Q55" s="12"/>
    </row>
    <row r="56" spans="2:17" ht="16.5" hidden="1" thickBot="1">
      <c r="B56" s="12"/>
      <c r="C56" s="1474"/>
      <c r="D56" s="17">
        <v>1966</v>
      </c>
      <c r="E56" s="15" t="e">
        <f>INDEX((NPA!$C$321:$N$444),MATCH($D56,NPA!$C$321:$C$444,0),2)</f>
        <v>#N/A</v>
      </c>
      <c r="F56" s="17" t="e">
        <f>INDEX((NPA!$C$321:$N$444),MATCH(D56,NPA!$C$321:$C$444,0),12)</f>
        <v>#N/A</v>
      </c>
      <c r="G56" s="257"/>
      <c r="H56" s="248" t="e">
        <f>SUM(F54:F56)</f>
        <v>#N/A</v>
      </c>
      <c r="I56" s="12"/>
      <c r="J56" s="12"/>
      <c r="K56" s="1474"/>
      <c r="L56" s="17">
        <v>1966</v>
      </c>
      <c r="M56" s="17" t="e">
        <f>INDEX((NPA!$C$453:$N$567),MATCH($L56,NPA!$C$453:$C$567,0),2)</f>
        <v>#N/A</v>
      </c>
      <c r="N56" s="17" t="e">
        <f>INDEX((NPA!$C$453:$N$567),MATCH(L56,NPA!$C$453:$C$567,0),12)</f>
        <v>#N/A</v>
      </c>
      <c r="O56" s="257"/>
      <c r="P56" s="248" t="e">
        <f>SUM(N54:N56)</f>
        <v>#N/A</v>
      </c>
      <c r="Q56" s="12"/>
    </row>
    <row r="57" spans="2:17" ht="15.75" thickBot="1">
      <c r="B57" s="12"/>
      <c r="C57" s="12"/>
      <c r="D57" s="6"/>
      <c r="E57" s="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6.5" thickBot="1">
      <c r="B58" s="256" t="s">
        <v>114</v>
      </c>
      <c r="C58" s="246" t="s">
        <v>140</v>
      </c>
      <c r="D58" s="28" t="s">
        <v>141</v>
      </c>
      <c r="E58" s="247" t="s">
        <v>142</v>
      </c>
      <c r="F58" s="28" t="s">
        <v>143</v>
      </c>
      <c r="G58" s="246"/>
      <c r="H58" s="248" t="s">
        <v>144</v>
      </c>
      <c r="I58" s="12"/>
      <c r="J58" s="256" t="s">
        <v>117</v>
      </c>
      <c r="K58" s="246" t="s">
        <v>140</v>
      </c>
      <c r="L58" s="28" t="s">
        <v>141</v>
      </c>
      <c r="M58" s="247" t="s">
        <v>142</v>
      </c>
      <c r="N58" s="28" t="s">
        <v>143</v>
      </c>
      <c r="O58" s="246"/>
      <c r="P58" s="248" t="s">
        <v>144</v>
      </c>
      <c r="Q58" s="12"/>
    </row>
    <row r="59" spans="2:17" ht="15">
      <c r="B59" s="12"/>
      <c r="C59" s="1472" t="s">
        <v>154</v>
      </c>
      <c r="D59" s="15">
        <v>1620</v>
      </c>
      <c r="E59" s="15" t="str">
        <f>INDEX((NPA!$C$320:$N$444),MATCH($D59,NPA!$C$320:$C$444,0),2)</f>
        <v>SHAUN KENNEDY</v>
      </c>
      <c r="F59" s="15">
        <f>INDEX((NPA!$C$320:$N$444),MATCH(D59,NPA!$C$320:$C$444,0),12)</f>
        <v>86</v>
      </c>
      <c r="G59" s="12"/>
      <c r="H59" s="12"/>
      <c r="I59" s="12"/>
      <c r="J59" s="12"/>
      <c r="K59" s="1472" t="s">
        <v>154</v>
      </c>
      <c r="L59" s="15">
        <v>1661</v>
      </c>
      <c r="M59" s="15" t="str">
        <f>INDEX((NPA!$C$453:$N$567),MATCH($L59,NPA!$C$453:$C$567,0),2)</f>
        <v>PH du TOIT</v>
      </c>
      <c r="N59" s="15">
        <f>INDEX((NPA!$C$453:$N$567),MATCH(L59,NPA!$C$453:$C$567,0),12)</f>
        <v>91</v>
      </c>
      <c r="O59" s="12"/>
      <c r="P59" s="12"/>
      <c r="Q59" s="12"/>
    </row>
    <row r="60" spans="2:17" ht="15.75" thickBot="1">
      <c r="B60" s="12"/>
      <c r="C60" s="1473"/>
      <c r="D60" s="48">
        <v>1661</v>
      </c>
      <c r="E60" s="15" t="str">
        <f>INDEX((NPA!$C$320:$N$444),MATCH($D60,NPA!$C$320:$C$444,0),2)</f>
        <v>PH DU TOIT</v>
      </c>
      <c r="F60" s="15">
        <f>INDEX((NPA!$C$320:$N$444),MATCH(D60,NPA!$C$320:$C$444,0),12)</f>
        <v>90</v>
      </c>
      <c r="G60" s="12"/>
      <c r="H60" s="12"/>
      <c r="I60" s="12"/>
      <c r="J60" s="12"/>
      <c r="K60" s="1473"/>
      <c r="L60" s="48">
        <v>1549</v>
      </c>
      <c r="M60" s="15" t="str">
        <f>INDEX((NPA!$C$453:$N$567),MATCH($L60,NPA!$C$453:$C$567,0),2)</f>
        <v>GARY CIMMA</v>
      </c>
      <c r="N60" s="15">
        <f>INDEX((NPA!$C$453:$N$567),MATCH(L60,NPA!$C$453:$C$567,0),12)</f>
        <v>89</v>
      </c>
      <c r="O60" s="12"/>
      <c r="P60" s="12"/>
      <c r="Q60" s="12"/>
    </row>
    <row r="61" spans="2:17" ht="16.5" thickBot="1">
      <c r="B61" s="12"/>
      <c r="C61" s="1474"/>
      <c r="D61" s="17">
        <v>723</v>
      </c>
      <c r="E61" s="15" t="str">
        <f>INDEX((NPA!$C$320:$N$444),MATCH($D61,NPA!$C$320:$C$444,0),2)</f>
        <v>JJ MARKGRAAFF</v>
      </c>
      <c r="F61" s="15">
        <f>INDEX((NPA!$C$320:$N$444),MATCH(D61,NPA!$C$320:$C$444,0),12)</f>
        <v>81</v>
      </c>
      <c r="G61" s="257"/>
      <c r="H61" s="248">
        <f>SUM(F59:F61)</f>
        <v>257</v>
      </c>
      <c r="I61" s="12"/>
      <c r="J61" s="12"/>
      <c r="K61" s="1474"/>
      <c r="L61" s="17">
        <v>1577</v>
      </c>
      <c r="M61" s="17" t="str">
        <f>INDEX((NPA!$C$453:$N$567),MATCH($L61,NPA!$C$453:$C$567,0),2)</f>
        <v>H KOEN</v>
      </c>
      <c r="N61" s="17">
        <f>INDEX((NPA!$C$453:$N$567),MATCH(L61,NPA!$C$453:$C$567,0),12)</f>
        <v>65</v>
      </c>
      <c r="O61" s="257"/>
      <c r="P61" s="248">
        <f>SUM(N59:N61)</f>
        <v>245</v>
      </c>
      <c r="Q61" s="12"/>
    </row>
    <row r="62" spans="2:17" ht="15">
      <c r="B62" s="12"/>
      <c r="C62" s="12"/>
      <c r="D62" s="6"/>
      <c r="E62" s="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6.5" hidden="1" thickBot="1">
      <c r="B63" s="256" t="s">
        <v>114</v>
      </c>
      <c r="C63" s="246" t="s">
        <v>140</v>
      </c>
      <c r="D63" s="28" t="s">
        <v>141</v>
      </c>
      <c r="E63" s="247" t="s">
        <v>142</v>
      </c>
      <c r="F63" s="28" t="s">
        <v>143</v>
      </c>
      <c r="G63" s="246"/>
      <c r="H63" s="248" t="s">
        <v>144</v>
      </c>
      <c r="I63" s="12"/>
      <c r="J63" s="256" t="s">
        <v>117</v>
      </c>
      <c r="K63" s="246" t="s">
        <v>140</v>
      </c>
      <c r="L63" s="28" t="s">
        <v>141</v>
      </c>
      <c r="M63" s="247" t="s">
        <v>142</v>
      </c>
      <c r="N63" s="28" t="s">
        <v>143</v>
      </c>
      <c r="O63" s="246"/>
      <c r="P63" s="248" t="s">
        <v>144</v>
      </c>
      <c r="Q63" s="12"/>
    </row>
    <row r="64" spans="2:17" ht="15" hidden="1">
      <c r="B64" s="12"/>
      <c r="C64" s="1472" t="s">
        <v>155</v>
      </c>
      <c r="D64" s="15">
        <v>975</v>
      </c>
      <c r="E64" s="15" t="e">
        <f>INDEX((NPA!$C$321:$N$444),MATCH($D64,NPA!$C$321:$C$444,0),2)</f>
        <v>#N/A</v>
      </c>
      <c r="F64" s="15" t="e">
        <f>INDEX((NPA!$C$321:$N$444),MATCH(D64,NPA!$C$321:$C$444,0),12)</f>
        <v>#N/A</v>
      </c>
      <c r="G64" s="12"/>
      <c r="H64" s="12"/>
      <c r="I64" s="12"/>
      <c r="J64" s="12"/>
      <c r="K64" s="1472" t="s">
        <v>155</v>
      </c>
      <c r="L64" s="15">
        <v>975</v>
      </c>
      <c r="M64" s="15" t="e">
        <f>INDEX((NPA!$C$453:$N$567),MATCH($L64,NPA!$C$453:$C$567,0),2)</f>
        <v>#N/A</v>
      </c>
      <c r="N64" s="15" t="e">
        <f>INDEX((NPA!$C$453:$N$567),MATCH(L64,NPA!$C$453:$C$567,0),12)</f>
        <v>#N/A</v>
      </c>
      <c r="O64" s="12"/>
      <c r="P64" s="12"/>
      <c r="Q64" s="12"/>
    </row>
    <row r="65" spans="2:17" ht="15.75" hidden="1" thickBot="1">
      <c r="B65" s="12"/>
      <c r="C65" s="1473"/>
      <c r="D65" s="48">
        <v>513</v>
      </c>
      <c r="E65" s="15" t="str">
        <f>INDEX((NPA!$C$321:$N$444),MATCH($D65,NPA!$C$321:$C$444,0),2)</f>
        <v>WILLIAM CHANDLER</v>
      </c>
      <c r="F65" s="15">
        <f>INDEX((NPA!$C$321:$N$444),MATCH(D65,NPA!$C$321:$C$444,0),12)</f>
        <v>0</v>
      </c>
      <c r="G65" s="12"/>
      <c r="H65" s="12"/>
      <c r="I65" s="12"/>
      <c r="J65" s="12"/>
      <c r="K65" s="1473"/>
      <c r="L65" s="48">
        <v>80</v>
      </c>
      <c r="M65" s="15" t="e">
        <f>INDEX((NPA!$C$453:$N$567),MATCH($L65,NPA!$C$453:$C$567,0),2)</f>
        <v>#N/A</v>
      </c>
      <c r="N65" s="15" t="e">
        <f>INDEX((NPA!$C$453:$N$567),MATCH(L65,NPA!$C$453:$C$567,0),12)</f>
        <v>#N/A</v>
      </c>
      <c r="O65" s="12"/>
      <c r="P65" s="12"/>
      <c r="Q65" s="12"/>
    </row>
    <row r="66" spans="2:17" ht="16.5" hidden="1" thickBot="1">
      <c r="B66" s="12"/>
      <c r="C66" s="1474"/>
      <c r="D66" s="17">
        <v>1620</v>
      </c>
      <c r="E66" s="15" t="str">
        <f>INDEX((NPA!$C$321:$N$444),MATCH($D66,NPA!$C$321:$C$444,0),2)</f>
        <v>SHAUN KENNEDY</v>
      </c>
      <c r="F66" s="17">
        <f>INDEX((NPA!$C$321:$N$444),MATCH(D66,NPA!$C$321:$C$444,0),12)</f>
        <v>86</v>
      </c>
      <c r="G66" s="257"/>
      <c r="H66" s="248" t="e">
        <f>SUM(F64:F66)</f>
        <v>#N/A</v>
      </c>
      <c r="I66" s="12"/>
      <c r="J66" s="12"/>
      <c r="K66" s="1474"/>
      <c r="L66" s="17">
        <v>1016</v>
      </c>
      <c r="M66" s="17" t="e">
        <f>INDEX((NPA!$C$453:$N$567),MATCH($L66,NPA!$C$453:$C$567,0),2)</f>
        <v>#N/A</v>
      </c>
      <c r="N66" s="17" t="e">
        <f>INDEX((NPA!$C$453:$N$567),MATCH(L66,NPA!$C$453:$C$567,0),12)</f>
        <v>#N/A</v>
      </c>
      <c r="O66" s="257"/>
      <c r="P66" s="248" t="e">
        <f>SUM(N64:N66)</f>
        <v>#N/A</v>
      </c>
      <c r="Q66" s="12"/>
    </row>
    <row r="67" spans="2:17" ht="15.75" thickBot="1">
      <c r="B67" s="12"/>
      <c r="C67" s="12"/>
      <c r="D67" s="6"/>
      <c r="E67" s="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6.5" thickBot="1">
      <c r="B68" s="12" t="s">
        <v>114</v>
      </c>
      <c r="C68" s="246" t="s">
        <v>140</v>
      </c>
      <c r="D68" s="28" t="s">
        <v>141</v>
      </c>
      <c r="E68" s="247" t="s">
        <v>142</v>
      </c>
      <c r="F68" s="28" t="s">
        <v>143</v>
      </c>
      <c r="G68" s="246"/>
      <c r="H68" s="248" t="s">
        <v>144</v>
      </c>
      <c r="I68" s="12"/>
      <c r="J68" s="256" t="s">
        <v>117</v>
      </c>
      <c r="K68" s="246" t="s">
        <v>140</v>
      </c>
      <c r="L68" s="28" t="s">
        <v>141</v>
      </c>
      <c r="M68" s="247" t="s">
        <v>142</v>
      </c>
      <c r="N68" s="28" t="s">
        <v>143</v>
      </c>
      <c r="O68" s="246"/>
      <c r="P68" s="248" t="s">
        <v>144</v>
      </c>
      <c r="Q68" s="12"/>
    </row>
    <row r="69" spans="2:17" ht="15">
      <c r="B69" s="12"/>
      <c r="C69" s="1472" t="s">
        <v>156</v>
      </c>
      <c r="D69" s="15">
        <v>786</v>
      </c>
      <c r="E69" s="15" t="str">
        <f>INDEX((NPA!$C$320:$N$444),MATCH($D69,NPA!$C$320:$C$444,0),2)</f>
        <v>MOHYEDIEN BEGG</v>
      </c>
      <c r="F69" s="15">
        <f>INDEX((NPA!$C$320:$N$444),MATCH(D69,NPA!$C$320:$C$444,0),12)</f>
        <v>92</v>
      </c>
      <c r="G69" s="12"/>
      <c r="H69" s="12"/>
      <c r="I69" s="12"/>
      <c r="J69" s="12"/>
      <c r="K69" s="1472" t="s">
        <v>156</v>
      </c>
      <c r="L69" s="15">
        <v>786</v>
      </c>
      <c r="M69" s="15" t="str">
        <f>INDEX((NPA!$C$453:$N$567),MATCH($L69,NPA!$C$453:$C$567,0),2)</f>
        <v>MOHYEDIEN BEGG</v>
      </c>
      <c r="N69" s="15">
        <f>INDEX((NPA!$C$453:$N$567),MATCH(L69,NPA!$C$453:$C$567,0),12)</f>
        <v>96</v>
      </c>
      <c r="O69" s="12"/>
      <c r="P69" s="12"/>
      <c r="Q69" s="12"/>
    </row>
    <row r="70" spans="2:17" ht="15.75" thickBot="1">
      <c r="B70" s="12"/>
      <c r="C70" s="1473"/>
      <c r="D70" s="48">
        <v>1467</v>
      </c>
      <c r="E70" s="15" t="str">
        <f>INDEX((NPA!$C$320:$N$444),MATCH($D70,NPA!$C$320:$C$444,0),2)</f>
        <v>BRENDAN MULLER</v>
      </c>
      <c r="F70" s="15">
        <f>INDEX((NPA!$C$320:$N$444),MATCH(D70,NPA!$C$320:$C$444,0),12)</f>
        <v>99</v>
      </c>
      <c r="G70" s="12"/>
      <c r="H70" s="12"/>
      <c r="I70" s="12"/>
      <c r="J70" s="12"/>
      <c r="K70" s="1473"/>
      <c r="L70" s="48">
        <v>1467</v>
      </c>
      <c r="M70" s="15" t="str">
        <f>INDEX((NPA!$C$453:$N$567),MATCH($L70,NPA!$C$453:$C$567,0),2)</f>
        <v>BRENDAN MULLER</v>
      </c>
      <c r="N70" s="15">
        <f>INDEX((NPA!$C$453:$N$567),MATCH(L70,NPA!$C$453:$C$567,0),12)</f>
        <v>97</v>
      </c>
      <c r="O70" s="12"/>
      <c r="P70" s="12"/>
      <c r="Q70" s="12"/>
    </row>
    <row r="71" spans="2:17" ht="16.5" thickBot="1">
      <c r="B71" s="12"/>
      <c r="C71" s="1474"/>
      <c r="D71" s="17">
        <v>322</v>
      </c>
      <c r="E71" s="15" t="str">
        <f>INDEX((NPA!$C$320:$N$444),MATCH($D71,NPA!$C$320:$C$444,0),2)</f>
        <v>RIDWAAN LEVY</v>
      </c>
      <c r="F71" s="15">
        <f>INDEX((NPA!$C$320:$N$444),MATCH(D71,NPA!$C$320:$C$444,0),12)</f>
        <v>98</v>
      </c>
      <c r="G71" s="257"/>
      <c r="H71" s="248">
        <f>SUM(F69:F71)</f>
        <v>289</v>
      </c>
      <c r="I71" s="12"/>
      <c r="J71" s="12"/>
      <c r="K71" s="1474"/>
      <c r="L71" s="17">
        <v>322</v>
      </c>
      <c r="M71" s="17" t="str">
        <f>INDEX((NPA!$C$453:$N$567),MATCH($L71,NPA!$C$453:$C$567,0),2)</f>
        <v>RIDWAAN LEVY</v>
      </c>
      <c r="N71" s="17">
        <f>INDEX((NPA!$C$453:$N$567),MATCH(L71,NPA!$C$453:$C$567,0),12)</f>
        <v>97</v>
      </c>
      <c r="O71" s="257"/>
      <c r="P71" s="248">
        <f>SUM(N69:N71)</f>
        <v>290</v>
      </c>
      <c r="Q71" s="12"/>
    </row>
    <row r="72" spans="2:17" ht="15.75" thickBot="1">
      <c r="B72" s="12"/>
      <c r="C72" s="12"/>
      <c r="D72" s="6"/>
      <c r="E72" s="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6.5" thickBot="1">
      <c r="B73" s="12" t="s">
        <v>114</v>
      </c>
      <c r="C73" s="246" t="s">
        <v>140</v>
      </c>
      <c r="D73" s="28" t="s">
        <v>141</v>
      </c>
      <c r="E73" s="247" t="s">
        <v>142</v>
      </c>
      <c r="F73" s="28" t="s">
        <v>143</v>
      </c>
      <c r="G73" s="246"/>
      <c r="H73" s="248" t="s">
        <v>144</v>
      </c>
      <c r="I73" s="12"/>
      <c r="J73" s="256" t="s">
        <v>117</v>
      </c>
      <c r="K73" s="246" t="s">
        <v>140</v>
      </c>
      <c r="L73" s="28" t="s">
        <v>141</v>
      </c>
      <c r="M73" s="247" t="s">
        <v>142</v>
      </c>
      <c r="N73" s="28" t="s">
        <v>143</v>
      </c>
      <c r="O73" s="246"/>
      <c r="P73" s="248" t="s">
        <v>144</v>
      </c>
      <c r="Q73" s="12"/>
    </row>
    <row r="74" spans="2:17" ht="15">
      <c r="B74" s="12"/>
      <c r="C74" s="1472" t="s">
        <v>157</v>
      </c>
      <c r="D74" s="15">
        <v>1786</v>
      </c>
      <c r="E74" s="15" t="str">
        <f>INDEX((NPA!$C$320:$N$444),MATCH($D74,NPA!$C$320:$C$444,0),2)</f>
        <v>SHAFI GILBERT</v>
      </c>
      <c r="F74" s="15">
        <f>INDEX((NPA!$C$320:$N$444),MATCH(D74,NPA!$C$320:$C$444,0),12)</f>
        <v>103</v>
      </c>
      <c r="G74" s="12"/>
      <c r="H74" s="12"/>
      <c r="I74" s="12"/>
      <c r="J74" s="12"/>
      <c r="K74" s="1472" t="s">
        <v>157</v>
      </c>
      <c r="L74" s="15">
        <v>1786</v>
      </c>
      <c r="M74" s="15" t="str">
        <f>INDEX((NPA!$C$453:$N$567),MATCH($L74,NPA!$C$453:$C$567,0),2)</f>
        <v>SHAFI GILBERT</v>
      </c>
      <c r="N74" s="15">
        <f>INDEX((NPA!$C$453:$N$567),MATCH(L74,NPA!$C$453:$C$567,0),12)</f>
        <v>99</v>
      </c>
      <c r="O74" s="12"/>
      <c r="P74" s="12"/>
      <c r="Q74" s="12"/>
    </row>
    <row r="75" spans="2:17" ht="15.75" thickBot="1">
      <c r="B75" s="12"/>
      <c r="C75" s="1473"/>
      <c r="D75" s="48">
        <v>1376</v>
      </c>
      <c r="E75" s="15" t="str">
        <f>INDEX((NPA!$C$320:$N$444),MATCH($D75,NPA!$C$320:$C$444,0),2)</f>
        <v>JJ LOURENS </v>
      </c>
      <c r="F75" s="15">
        <f>INDEX((NPA!$C$320:$N$444),MATCH(D75,NPA!$C$320:$C$444,0),12)</f>
        <v>90</v>
      </c>
      <c r="G75" s="12"/>
      <c r="H75" s="12"/>
      <c r="I75" s="12"/>
      <c r="J75" s="12"/>
      <c r="K75" s="1473"/>
      <c r="L75" s="48">
        <v>516</v>
      </c>
      <c r="M75" s="15" t="str">
        <f>INDEX((NPA!$C$453:$N$567),MATCH($L75,NPA!$C$453:$C$567,0),2)</f>
        <v>MORNE THUMBRAN</v>
      </c>
      <c r="N75" s="15">
        <f>INDEX((NPA!$C$453:$N$567),MATCH(L75,NPA!$C$453:$C$567,0),12)</f>
        <v>93</v>
      </c>
      <c r="O75" s="12"/>
      <c r="P75" s="12"/>
      <c r="Q75" s="12"/>
    </row>
    <row r="76" spans="2:17" ht="16.5" thickBot="1">
      <c r="B76" s="12"/>
      <c r="C76" s="1474"/>
      <c r="D76" s="17">
        <v>1383</v>
      </c>
      <c r="E76" s="15" t="str">
        <f>INDEX((NPA!$C$320:$N$444),MATCH($D76,NPA!$C$320:$C$444,0),2)</f>
        <v>MORNAY de BEER</v>
      </c>
      <c r="F76" s="15">
        <f>INDEX((NPA!$C$320:$N$444),MATCH(D76,NPA!$C$320:$C$444,0),12)</f>
        <v>92</v>
      </c>
      <c r="G76" s="257"/>
      <c r="H76" s="248">
        <f>SUM(F74:F76)</f>
        <v>285</v>
      </c>
      <c r="I76" s="12"/>
      <c r="J76" s="12"/>
      <c r="K76" s="1474"/>
      <c r="L76" s="17">
        <v>1376</v>
      </c>
      <c r="M76" s="17" t="str">
        <f>INDEX((NPA!$C$453:$N$567),MATCH($L76,NPA!$C$453:$C$567,0),2)</f>
        <v>JJ LOURENS</v>
      </c>
      <c r="N76" s="17">
        <f>INDEX((NPA!$C$453:$N$567),MATCH(L76,NPA!$C$453:$C$567,0),12)</f>
        <v>102</v>
      </c>
      <c r="O76" s="257"/>
      <c r="P76" s="248">
        <f>SUM(N74:N76)</f>
        <v>294</v>
      </c>
      <c r="Q76" s="12"/>
    </row>
    <row r="77" spans="2:17" ht="15.75" thickBot="1">
      <c r="B77" s="12"/>
      <c r="C77" s="12"/>
      <c r="D77" s="6"/>
      <c r="E77" s="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6.5" thickBot="1">
      <c r="B78" s="12" t="s">
        <v>114</v>
      </c>
      <c r="C78" s="246" t="s">
        <v>140</v>
      </c>
      <c r="D78" s="28" t="s">
        <v>141</v>
      </c>
      <c r="E78" s="247" t="s">
        <v>142</v>
      </c>
      <c r="F78" s="28" t="s">
        <v>143</v>
      </c>
      <c r="G78" s="246"/>
      <c r="H78" s="248" t="s">
        <v>144</v>
      </c>
      <c r="I78" s="12"/>
      <c r="J78" s="256" t="s">
        <v>117</v>
      </c>
      <c r="K78" s="246" t="s">
        <v>140</v>
      </c>
      <c r="L78" s="28" t="s">
        <v>141</v>
      </c>
      <c r="M78" s="247" t="s">
        <v>142</v>
      </c>
      <c r="N78" s="28" t="s">
        <v>143</v>
      </c>
      <c r="O78" s="246"/>
      <c r="P78" s="248" t="s">
        <v>144</v>
      </c>
      <c r="Q78" s="12"/>
    </row>
    <row r="79" spans="2:17" ht="15">
      <c r="B79" s="12"/>
      <c r="C79" s="1472" t="s">
        <v>172</v>
      </c>
      <c r="D79" s="15">
        <v>641</v>
      </c>
      <c r="E79" s="15" t="str">
        <f>INDEX((NPA!$C$320:$N$444),MATCH($D79,NPA!$C$320:$C$444,0),2)</f>
        <v>S M MPURU</v>
      </c>
      <c r="F79" s="15">
        <f>INDEX((NPA!$C$320:$N$444),MATCH(D79,NPA!$C$320:$C$444,0),12)</f>
        <v>46</v>
      </c>
      <c r="G79" s="12"/>
      <c r="H79" s="12"/>
      <c r="I79" s="12"/>
      <c r="J79" s="12"/>
      <c r="K79" s="1472" t="s">
        <v>172</v>
      </c>
      <c r="L79" s="15">
        <v>638</v>
      </c>
      <c r="M79" s="15" t="str">
        <f>INDEX((NPA!$C$453:$N$567),MATCH($L79,NPA!$C$453:$C$567,0),2)</f>
        <v>ASH GOVIND</v>
      </c>
      <c r="N79" s="15">
        <f>INDEX((NPA!$C$453:$N$567),MATCH(L79,NPA!$C$453:$C$567,0),12)</f>
        <v>73</v>
      </c>
      <c r="O79" s="12"/>
      <c r="P79" s="12"/>
      <c r="Q79" s="12"/>
    </row>
    <row r="80" spans="2:17" ht="15.75" thickBot="1">
      <c r="B80" s="12"/>
      <c r="C80" s="1473"/>
      <c r="D80" s="48">
        <v>1465</v>
      </c>
      <c r="E80" s="15" t="str">
        <f>INDEX((NPA!$C$320:$N$444),MATCH($D80,NPA!$C$320:$C$444,0),2)</f>
        <v>RESHLAN NAGOOR</v>
      </c>
      <c r="F80" s="15">
        <f>INDEX((NPA!$C$320:$N$444),MATCH(D80,NPA!$C$320:$C$444,0),12)</f>
        <v>83</v>
      </c>
      <c r="G80" s="12"/>
      <c r="H80" s="12"/>
      <c r="I80" s="12"/>
      <c r="J80" s="12"/>
      <c r="K80" s="1473"/>
      <c r="L80" s="48">
        <v>2786</v>
      </c>
      <c r="M80" s="15" t="str">
        <f>INDEX((NPA!$C$453:$N$567),MATCH($L80,NPA!$C$453:$C$567,0),2)</f>
        <v>EBRAHIM ALLIE</v>
      </c>
      <c r="N80" s="15">
        <f>INDEX((NPA!$C$453:$N$567),MATCH(L80,NPA!$C$453:$C$567,0),12)</f>
        <v>84</v>
      </c>
      <c r="O80" s="12"/>
      <c r="P80" s="12"/>
      <c r="Q80" s="12"/>
    </row>
    <row r="81" spans="2:17" ht="16.5" thickBot="1">
      <c r="B81" s="12"/>
      <c r="C81" s="1474"/>
      <c r="D81" s="17">
        <v>2786</v>
      </c>
      <c r="E81" s="15" t="str">
        <f>INDEX((NPA!$C$320:$N$444),MATCH($D81,NPA!$C$320:$C$444,0),2)</f>
        <v>EBRAHIM ALLIE</v>
      </c>
      <c r="F81" s="15">
        <f>INDEX((NPA!$C$320:$N$444),MATCH(D81,NPA!$C$320:$C$444,0),12)</f>
        <v>73</v>
      </c>
      <c r="G81" s="257"/>
      <c r="H81" s="248">
        <f>SUM(F79:F81)</f>
        <v>202</v>
      </c>
      <c r="I81" s="12"/>
      <c r="J81" s="12"/>
      <c r="K81" s="1474"/>
      <c r="L81" s="17">
        <v>1383</v>
      </c>
      <c r="M81" s="17" t="str">
        <f>INDEX((NPA!$C$453:$N$567),MATCH($L81,NPA!$C$453:$C$567,0),2)</f>
        <v>MORNAY de BEER</v>
      </c>
      <c r="N81" s="17">
        <f>INDEX((NPA!$C$453:$N$567),MATCH(L81,NPA!$C$453:$C$567,0),12)</f>
        <v>90</v>
      </c>
      <c r="O81" s="257"/>
      <c r="P81" s="248">
        <f>SUM(N79:N81)</f>
        <v>247</v>
      </c>
      <c r="Q81" s="12"/>
    </row>
    <row r="82" spans="2:17" ht="15">
      <c r="B82" s="12"/>
      <c r="C82" s="12"/>
      <c r="D82" s="6"/>
      <c r="E82" s="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</sheetData>
  <sheetProtection/>
  <mergeCells count="34">
    <mergeCell ref="C79:C81"/>
    <mergeCell ref="K79:K81"/>
    <mergeCell ref="C64:C66"/>
    <mergeCell ref="K64:K66"/>
    <mergeCell ref="C69:C71"/>
    <mergeCell ref="K69:K71"/>
    <mergeCell ref="C74:C76"/>
    <mergeCell ref="K74:K76"/>
    <mergeCell ref="C49:C51"/>
    <mergeCell ref="K49:K51"/>
    <mergeCell ref="C54:C56"/>
    <mergeCell ref="K54:K56"/>
    <mergeCell ref="C59:C61"/>
    <mergeCell ref="K59:K61"/>
    <mergeCell ref="C29:C31"/>
    <mergeCell ref="K29:K31"/>
    <mergeCell ref="C34:C36"/>
    <mergeCell ref="K34:K36"/>
    <mergeCell ref="C44:C46"/>
    <mergeCell ref="K44:K46"/>
    <mergeCell ref="C39:C41"/>
    <mergeCell ref="K39:K41"/>
    <mergeCell ref="C14:C16"/>
    <mergeCell ref="K14:K16"/>
    <mergeCell ref="C19:C21"/>
    <mergeCell ref="K19:K21"/>
    <mergeCell ref="C24:C26"/>
    <mergeCell ref="K24:K26"/>
    <mergeCell ref="C2:P2"/>
    <mergeCell ref="C4:P4"/>
    <mergeCell ref="C6:H6"/>
    <mergeCell ref="K6:P6"/>
    <mergeCell ref="C9:C11"/>
    <mergeCell ref="K9:K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2"/>
  <sheetViews>
    <sheetView zoomScale="86" zoomScaleNormal="86" zoomScalePageLayoutView="0" workbookViewId="0" topLeftCell="A81">
      <selection activeCell="C1" sqref="C1:P82"/>
    </sheetView>
  </sheetViews>
  <sheetFormatPr defaultColWidth="9.140625" defaultRowHeight="15"/>
  <cols>
    <col min="1" max="1" width="2.421875" style="0" customWidth="1"/>
    <col min="2" max="2" width="5.140625" style="0" customWidth="1"/>
    <col min="3" max="3" width="17.140625" style="0" customWidth="1"/>
    <col min="5" max="5" width="30.421875" style="0" customWidth="1"/>
    <col min="7" max="7" width="2.28125" style="0" customWidth="1"/>
    <col min="8" max="8" width="11.28125" style="0" customWidth="1"/>
    <col min="9" max="9" width="5.421875" style="0" customWidth="1"/>
    <col min="10" max="10" width="5.7109375" style="0" customWidth="1"/>
    <col min="11" max="11" width="17.140625" style="0" customWidth="1"/>
    <col min="13" max="13" width="30.7109375" style="0" customWidth="1"/>
    <col min="15" max="15" width="2.28125" style="0" customWidth="1"/>
    <col min="16" max="16" width="11.140625" style="0" customWidth="1"/>
    <col min="17" max="17" width="2.28125" style="0" customWidth="1"/>
  </cols>
  <sheetData>
    <row r="1" spans="2:17" ht="15.75" thickBot="1">
      <c r="B1" s="12"/>
      <c r="C1" s="12"/>
      <c r="D1" s="6"/>
      <c r="E1" s="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s="472" customFormat="1" ht="28.5" customHeight="1" thickBot="1">
      <c r="B2" s="471"/>
      <c r="C2" s="1352" t="s">
        <v>354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4"/>
      <c r="Q2" s="471"/>
    </row>
    <row r="3" spans="2:17" s="472" customFormat="1" ht="16.5" thickBot="1">
      <c r="B3" s="565"/>
      <c r="C3" s="536"/>
      <c r="D3" s="536"/>
      <c r="E3" s="473"/>
      <c r="F3" s="386"/>
      <c r="G3" s="536"/>
      <c r="H3" s="473"/>
      <c r="I3" s="473"/>
      <c r="J3" s="473"/>
      <c r="K3" s="473"/>
      <c r="L3" s="473"/>
      <c r="M3" s="473"/>
      <c r="N3" s="536"/>
      <c r="O3" s="566"/>
      <c r="P3" s="473"/>
      <c r="Q3" s="471"/>
    </row>
    <row r="4" spans="2:17" s="472" customFormat="1" ht="24" thickBot="1">
      <c r="B4" s="471"/>
      <c r="C4" s="1366" t="s">
        <v>356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8"/>
      <c r="Q4" s="471"/>
    </row>
    <row r="5" spans="2:17" ht="15.75" thickBot="1">
      <c r="B5" s="12"/>
      <c r="C5" s="12"/>
      <c r="D5" s="6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24" thickBot="1">
      <c r="B6" s="12"/>
      <c r="C6" s="1475" t="s">
        <v>161</v>
      </c>
      <c r="D6" s="1476"/>
      <c r="E6" s="1476"/>
      <c r="F6" s="1476"/>
      <c r="G6" s="1476"/>
      <c r="H6" s="1477"/>
      <c r="I6" s="12"/>
      <c r="J6" s="12"/>
      <c r="K6" s="1475" t="s">
        <v>160</v>
      </c>
      <c r="L6" s="1476"/>
      <c r="M6" s="1476"/>
      <c r="N6" s="1476"/>
      <c r="O6" s="1476"/>
      <c r="P6" s="1477"/>
      <c r="Q6" s="12"/>
    </row>
    <row r="7" spans="2:17" ht="15.75" thickBot="1">
      <c r="B7" s="12"/>
      <c r="C7" s="12"/>
      <c r="D7" s="6"/>
      <c r="E7" s="6"/>
      <c r="F7" s="12"/>
      <c r="G7" s="12"/>
      <c r="H7" s="12"/>
      <c r="I7" s="12"/>
      <c r="J7" s="12"/>
      <c r="K7" s="12"/>
      <c r="L7" s="6"/>
      <c r="M7" s="6"/>
      <c r="N7" s="12"/>
      <c r="O7" s="12"/>
      <c r="P7" s="12"/>
      <c r="Q7" s="12"/>
    </row>
    <row r="8" spans="2:17" ht="16.5" thickBot="1">
      <c r="B8" s="95" t="s">
        <v>121</v>
      </c>
      <c r="C8" s="246" t="s">
        <v>140</v>
      </c>
      <c r="D8" s="28" t="s">
        <v>141</v>
      </c>
      <c r="E8" s="247" t="s">
        <v>142</v>
      </c>
      <c r="F8" s="28" t="s">
        <v>143</v>
      </c>
      <c r="G8" s="246"/>
      <c r="H8" s="248" t="s">
        <v>144</v>
      </c>
      <c r="I8" s="7"/>
      <c r="J8" s="95" t="s">
        <v>458</v>
      </c>
      <c r="K8" s="246" t="s">
        <v>140</v>
      </c>
      <c r="L8" s="28" t="s">
        <v>141</v>
      </c>
      <c r="M8" s="247" t="s">
        <v>142</v>
      </c>
      <c r="N8" s="28" t="s">
        <v>143</v>
      </c>
      <c r="O8" s="246"/>
      <c r="P8" s="248" t="s">
        <v>144</v>
      </c>
      <c r="Q8" s="7"/>
    </row>
    <row r="9" spans="2:17" ht="15">
      <c r="B9" s="12"/>
      <c r="C9" s="1472" t="s">
        <v>145</v>
      </c>
      <c r="D9" s="15">
        <v>1314</v>
      </c>
      <c r="E9" s="15" t="str">
        <f>INDEX((NPA!$C$712:$Q$856),MATCH($D9,NPA!$C$712:$C$856,0),2)</f>
        <v>DAVE BIGGS</v>
      </c>
      <c r="F9" s="15">
        <f>INDEX((NPA!$C$712:$P$856),MATCH(D9,NPA!$C$712:$C$856,0),14)</f>
        <v>273</v>
      </c>
      <c r="G9" s="12"/>
      <c r="H9" s="12"/>
      <c r="I9" s="12"/>
      <c r="J9" s="12"/>
      <c r="K9" s="1472" t="s">
        <v>145</v>
      </c>
      <c r="L9" s="15">
        <v>506</v>
      </c>
      <c r="M9" s="15" t="str">
        <f>INDEX((NPA!$C$577:$P$683),MATCH($L9,NPA!$C$577:$C$683,0),2)</f>
        <v>GORDON van der WESTHUIZEN</v>
      </c>
      <c r="N9" s="15">
        <f>INDEX((NPA!$C$577:$P$683),MATCH($L9,NPA!$C$577:$C$683,0),14)</f>
        <v>294</v>
      </c>
      <c r="O9" s="12"/>
      <c r="P9" s="12"/>
      <c r="Q9" s="12"/>
    </row>
    <row r="10" spans="2:17" ht="15.75" thickBot="1">
      <c r="B10" s="12"/>
      <c r="C10" s="1473"/>
      <c r="D10" s="31">
        <v>1268</v>
      </c>
      <c r="E10" s="15" t="str">
        <f>INDEX((NPA!$C$712:$Q$856),MATCH($D10,NPA!$C$712:$C$856,0),2)</f>
        <v>DAVE STEYN</v>
      </c>
      <c r="F10" s="15">
        <f>INDEX((NPA!$C$712:$P$856),MATCH(D10,NPA!$C$712:$C$856,0),14)</f>
        <v>279</v>
      </c>
      <c r="G10" s="12"/>
      <c r="H10" s="12"/>
      <c r="I10" s="12"/>
      <c r="J10" s="12"/>
      <c r="K10" s="1473"/>
      <c r="L10" s="15">
        <v>1143</v>
      </c>
      <c r="M10" s="15" t="str">
        <f>INDEX((NPA!$C$577:$P$702),MATCH($L10,NPA!$C$577:$C$702,0),2)</f>
        <v>VEENE j VAN RENSBURG</v>
      </c>
      <c r="N10" s="15">
        <f>INDEX((NPA!$C$577:$P$683),MATCH($L10,NPA!$C$577:$C$683,0),14)</f>
        <v>285</v>
      </c>
      <c r="O10" s="12"/>
      <c r="P10" s="12"/>
      <c r="Q10" s="12"/>
    </row>
    <row r="11" spans="2:17" ht="16.5" thickBot="1">
      <c r="B11" s="12"/>
      <c r="C11" s="1474"/>
      <c r="D11" s="17">
        <v>1542</v>
      </c>
      <c r="E11" s="15" t="str">
        <f>INDEX((NPA!$C$712:$Q$856),MATCH($D11,NPA!$C$712:$C$856,0),2)</f>
        <v>NICO VENTER</v>
      </c>
      <c r="F11" s="15">
        <f>INDEX((NPA!$C$712:$P$856),MATCH(D11,NPA!$C$712:$C$856,0),14)</f>
        <v>284</v>
      </c>
      <c r="G11" s="257"/>
      <c r="H11" s="248">
        <f>SUM(F9:F11)</f>
        <v>836</v>
      </c>
      <c r="I11" s="12"/>
      <c r="J11" s="12"/>
      <c r="K11" s="1474"/>
      <c r="L11" s="17">
        <v>1327</v>
      </c>
      <c r="M11" s="15" t="str">
        <f>INDEX((NPA!$C$577:$P$702),MATCH($L11,NPA!$C$577:$C$702,0),2)</f>
        <v>NOEL C SWART</v>
      </c>
      <c r="N11" s="15">
        <f>INDEX((NPA!$C$577:$P$683),MATCH($L11,NPA!$C$577:$C$683,0),14)</f>
        <v>274</v>
      </c>
      <c r="O11" s="257"/>
      <c r="P11" s="248">
        <f>SUM(N9:N11)</f>
        <v>853</v>
      </c>
      <c r="Q11" s="12"/>
    </row>
    <row r="12" spans="2:17" ht="15.75" thickBot="1">
      <c r="B12" s="12"/>
      <c r="C12" s="12"/>
      <c r="D12" s="6"/>
      <c r="E12" s="15"/>
      <c r="F12" s="12"/>
      <c r="G12" s="12"/>
      <c r="H12" s="12"/>
      <c r="I12" s="12"/>
      <c r="J12" s="12"/>
      <c r="K12" s="12"/>
      <c r="L12" s="6"/>
      <c r="M12" s="6"/>
      <c r="N12" s="12"/>
      <c r="O12" s="12"/>
      <c r="P12" s="12"/>
      <c r="Q12" s="12"/>
    </row>
    <row r="13" spans="2:17" ht="16.5" thickBot="1">
      <c r="B13" s="95" t="s">
        <v>121</v>
      </c>
      <c r="C13" s="246" t="s">
        <v>140</v>
      </c>
      <c r="D13" s="28" t="s">
        <v>141</v>
      </c>
      <c r="E13" s="247" t="s">
        <v>142</v>
      </c>
      <c r="F13" s="28" t="s">
        <v>143</v>
      </c>
      <c r="G13" s="246"/>
      <c r="H13" s="248" t="s">
        <v>144</v>
      </c>
      <c r="I13" s="12"/>
      <c r="J13" s="95" t="s">
        <v>458</v>
      </c>
      <c r="K13" s="246" t="s">
        <v>140</v>
      </c>
      <c r="L13" s="28" t="s">
        <v>141</v>
      </c>
      <c r="M13" s="247" t="s">
        <v>142</v>
      </c>
      <c r="N13" s="28" t="s">
        <v>143</v>
      </c>
      <c r="O13" s="246"/>
      <c r="P13" s="248" t="s">
        <v>144</v>
      </c>
      <c r="Q13" s="12"/>
    </row>
    <row r="14" spans="2:17" ht="15">
      <c r="B14" s="12"/>
      <c r="C14" s="1472" t="s">
        <v>146</v>
      </c>
      <c r="D14" s="48">
        <v>1569</v>
      </c>
      <c r="E14" s="15" t="str">
        <f>INDEX((NPA!$C$712:$Q$856),MATCH($D14,NPA!$C$712:$C$856,0),2)</f>
        <v>KARL SANDER</v>
      </c>
      <c r="F14" s="15">
        <f>INDEX((NPA!$C$712:$P$856),MATCH(D14,NPA!$C$712:$C$856,0),14)</f>
        <v>284</v>
      </c>
      <c r="G14" s="12"/>
      <c r="H14" s="12"/>
      <c r="I14" s="12"/>
      <c r="J14" s="12"/>
      <c r="K14" s="1472" t="s">
        <v>146</v>
      </c>
      <c r="L14" s="48">
        <v>1569</v>
      </c>
      <c r="M14" s="15" t="str">
        <f>INDEX((NPA!$C$577:$P$702),MATCH($L14,NPA!$C$577:$C$702,0),2)</f>
        <v>KARL SANDER</v>
      </c>
      <c r="N14" s="15">
        <f>INDEX((NPA!$C$577:$P$683),MATCH($L14,NPA!$C$577:$C$683,0),14)</f>
        <v>292</v>
      </c>
      <c r="O14" s="12"/>
      <c r="P14" s="12"/>
      <c r="Q14" s="12"/>
    </row>
    <row r="15" spans="2:17" ht="15.75" thickBot="1">
      <c r="B15" s="12"/>
      <c r="C15" s="1473"/>
      <c r="D15" s="15">
        <v>1809</v>
      </c>
      <c r="E15" s="15" t="str">
        <f>INDEX((NPA!$C$712:$Q$856),MATCH($D15,NPA!$C$712:$C$856,0),2)</f>
        <v>ELSJE SWART</v>
      </c>
      <c r="F15" s="15">
        <f>INDEX((NPA!$C$712:$P$856),MATCH(D15,NPA!$C$712:$C$856,0),14)</f>
        <v>265</v>
      </c>
      <c r="G15" s="12"/>
      <c r="H15" s="12"/>
      <c r="I15" s="12"/>
      <c r="J15" s="12"/>
      <c r="K15" s="1473"/>
      <c r="L15" s="48">
        <v>1765</v>
      </c>
      <c r="M15" s="15" t="str">
        <f>INDEX((NPA!$C$577:$P$702),MATCH($L15,NPA!$C$577:$C$702,0),2)</f>
        <v>SUSAN BERRANGE</v>
      </c>
      <c r="N15" s="15">
        <f>INDEX((NPA!$C$577:$P$683),MATCH($L15,NPA!$C$577:$C$683,0),14)</f>
        <v>260</v>
      </c>
      <c r="O15" s="12"/>
      <c r="P15" s="12"/>
      <c r="Q15" s="12"/>
    </row>
    <row r="16" spans="2:17" ht="16.5" thickBot="1">
      <c r="B16" s="12"/>
      <c r="C16" s="1474"/>
      <c r="D16" s="17">
        <v>1051</v>
      </c>
      <c r="E16" s="15" t="str">
        <f>INDEX((NPA!$C$712:$Q$856),MATCH($D16,NPA!$C$712:$C$856,0),2)</f>
        <v>RUDI BERRANGE</v>
      </c>
      <c r="F16" s="15">
        <f>INDEX((NPA!$C$712:$P$856),MATCH(D16,NPA!$C$712:$C$856,0),14)</f>
        <v>269</v>
      </c>
      <c r="G16" s="257"/>
      <c r="H16" s="248">
        <f>SUM(F14:F16)</f>
        <v>818</v>
      </c>
      <c r="I16" s="12"/>
      <c r="J16" s="12"/>
      <c r="K16" s="1474"/>
      <c r="L16" s="17">
        <v>709</v>
      </c>
      <c r="M16" s="15" t="str">
        <f>INDEX((NPA!$C$577:$P$702),MATCH($L16,NPA!$C$577:$C$702,0),2)</f>
        <v>HEINRICH MOMMSEN</v>
      </c>
      <c r="N16" s="15">
        <f>INDEX((NPA!$C$577:$P$683),MATCH($L16,NPA!$C$577:$C$683,0),14)</f>
        <v>281</v>
      </c>
      <c r="O16" s="257"/>
      <c r="P16" s="248">
        <f>SUM(N14:N16)</f>
        <v>833</v>
      </c>
      <c r="Q16" s="12"/>
    </row>
    <row r="17" spans="2:17" ht="15.75" thickBot="1">
      <c r="B17" s="12"/>
      <c r="C17" s="12"/>
      <c r="D17" s="6"/>
      <c r="E17" s="6"/>
      <c r="F17" s="12"/>
      <c r="G17" s="12"/>
      <c r="H17" s="12"/>
      <c r="I17" s="12"/>
      <c r="J17" s="12"/>
      <c r="K17" s="12"/>
      <c r="L17" s="6"/>
      <c r="M17" s="6"/>
      <c r="N17" s="12"/>
      <c r="O17" s="12"/>
      <c r="P17" s="12"/>
      <c r="Q17" s="12"/>
    </row>
    <row r="18" spans="2:17" ht="16.5" thickBot="1">
      <c r="B18" s="95" t="s">
        <v>121</v>
      </c>
      <c r="C18" s="246" t="s">
        <v>140</v>
      </c>
      <c r="D18" s="28" t="s">
        <v>141</v>
      </c>
      <c r="E18" s="247" t="s">
        <v>142</v>
      </c>
      <c r="F18" s="28" t="s">
        <v>143</v>
      </c>
      <c r="G18" s="246"/>
      <c r="H18" s="248" t="s">
        <v>144</v>
      </c>
      <c r="I18" s="12"/>
      <c r="J18" s="95" t="s">
        <v>458</v>
      </c>
      <c r="K18" s="246" t="s">
        <v>140</v>
      </c>
      <c r="L18" s="28" t="s">
        <v>141</v>
      </c>
      <c r="M18" s="247" t="s">
        <v>142</v>
      </c>
      <c r="N18" s="28" t="s">
        <v>143</v>
      </c>
      <c r="O18" s="246"/>
      <c r="P18" s="248" t="s">
        <v>144</v>
      </c>
      <c r="Q18" s="12"/>
    </row>
    <row r="19" spans="2:17" ht="15">
      <c r="B19" s="12"/>
      <c r="C19" s="1472" t="s">
        <v>147</v>
      </c>
      <c r="D19" s="15">
        <v>709</v>
      </c>
      <c r="E19" s="15" t="str">
        <f>INDEX((NPA!$C$712:$Q$856),MATCH($D19,NPA!$C$712:$C$856,0),2)</f>
        <v>HEINRICH MOMMSEN</v>
      </c>
      <c r="F19" s="15">
        <f>INDEX((NPA!$C$712:$P$856),MATCH(D19,NPA!$C$712:$C$856,0),14)</f>
        <v>262</v>
      </c>
      <c r="G19" s="12"/>
      <c r="H19" s="12"/>
      <c r="I19" s="12"/>
      <c r="J19" s="12"/>
      <c r="K19" s="1472" t="s">
        <v>147</v>
      </c>
      <c r="L19" s="15">
        <v>1051</v>
      </c>
      <c r="M19" s="15" t="str">
        <f>INDEX((NPA!$C$577:$P$702),MATCH($L19,NPA!$C$577:$C$702,0),2)</f>
        <v>RUDI BERRANGE</v>
      </c>
      <c r="N19" s="15">
        <f>INDEX((NPA!$C$577:$P$683),MATCH($L19,NPA!$C$577:$C$683,0),14)</f>
        <v>276</v>
      </c>
      <c r="O19" s="12"/>
      <c r="P19" s="12"/>
      <c r="Q19" s="12"/>
    </row>
    <row r="20" spans="2:17" ht="15.75" thickBot="1">
      <c r="B20" s="12"/>
      <c r="C20" s="1473"/>
      <c r="D20" s="48">
        <v>1050</v>
      </c>
      <c r="E20" s="15" t="str">
        <f>INDEX((NPA!$C$712:$Q$856),MATCH($D20,NPA!$C$712:$C$856,0),2)</f>
        <v>FEDDY MOREKI</v>
      </c>
      <c r="F20" s="15">
        <f>INDEX((NPA!$C$712:$P$856),MATCH(D20,NPA!$C$712:$C$856,0),14)</f>
        <v>260</v>
      </c>
      <c r="G20" s="12"/>
      <c r="H20" s="12"/>
      <c r="I20" s="12"/>
      <c r="J20" s="12"/>
      <c r="K20" s="1473"/>
      <c r="L20" s="15">
        <v>1809</v>
      </c>
      <c r="M20" s="15" t="str">
        <f>INDEX((NPA!$C$577:$P$702),MATCH($L20,NPA!$C$577:$C$702,0),2)</f>
        <v>ELSJE SWART</v>
      </c>
      <c r="N20" s="15">
        <f>INDEX((NPA!$C$577:$P$683),MATCH($L20,NPA!$C$577:$C$683,0),14)</f>
        <v>275</v>
      </c>
      <c r="O20" s="12"/>
      <c r="P20" s="12"/>
      <c r="Q20" s="12"/>
    </row>
    <row r="21" spans="2:17" ht="16.5" thickBot="1">
      <c r="B21" s="12"/>
      <c r="C21" s="1474"/>
      <c r="D21" s="17">
        <v>1327</v>
      </c>
      <c r="E21" s="15" t="str">
        <f>INDEX((NPA!$C$712:$Q$856),MATCH($D21,NPA!$C$712:$C$856,0),2)</f>
        <v>NOEL C SWART</v>
      </c>
      <c r="F21" s="15">
        <f>INDEX((NPA!$C$712:$P$856),MATCH(D21,NPA!$C$712:$C$856,0),14)</f>
        <v>258</v>
      </c>
      <c r="G21" s="257"/>
      <c r="H21" s="248">
        <f>SUM(F19:F21)</f>
        <v>780</v>
      </c>
      <c r="I21" s="12"/>
      <c r="J21" s="12"/>
      <c r="K21" s="1474"/>
      <c r="L21" s="17">
        <v>1542</v>
      </c>
      <c r="M21" s="15" t="str">
        <f>INDEX((NPA!$C$577:$P$702),MATCH($L21,NPA!$C$577:$C$702,0),2)</f>
        <v>NICO VENTER</v>
      </c>
      <c r="N21" s="15">
        <f>INDEX((NPA!$C$577:$P$683),MATCH($L21,NPA!$C$577:$C$683,0),14)</f>
        <v>283</v>
      </c>
      <c r="O21" s="257"/>
      <c r="P21" s="248">
        <f>SUM(N19:N21)</f>
        <v>834</v>
      </c>
      <c r="Q21" s="12"/>
    </row>
    <row r="22" spans="2:17" ht="15.75" thickBot="1">
      <c r="B22" s="12"/>
      <c r="C22" s="12"/>
      <c r="D22" s="6"/>
      <c r="E22" s="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6.5" thickBot="1">
      <c r="B23" s="95" t="s">
        <v>121</v>
      </c>
      <c r="C23" s="246" t="s">
        <v>140</v>
      </c>
      <c r="D23" s="28" t="s">
        <v>141</v>
      </c>
      <c r="E23" s="247" t="s">
        <v>142</v>
      </c>
      <c r="F23" s="28" t="s">
        <v>143</v>
      </c>
      <c r="G23" s="246"/>
      <c r="H23" s="248" t="s">
        <v>144</v>
      </c>
      <c r="I23" s="7"/>
      <c r="J23" s="95" t="s">
        <v>458</v>
      </c>
      <c r="K23" s="246" t="s">
        <v>140</v>
      </c>
      <c r="L23" s="28" t="s">
        <v>141</v>
      </c>
      <c r="M23" s="247" t="s">
        <v>142</v>
      </c>
      <c r="N23" s="28" t="s">
        <v>143</v>
      </c>
      <c r="O23" s="246"/>
      <c r="P23" s="248" t="s">
        <v>144</v>
      </c>
      <c r="Q23" s="12"/>
    </row>
    <row r="24" spans="2:17" ht="15">
      <c r="B24" s="12"/>
      <c r="C24" s="1472" t="s">
        <v>149</v>
      </c>
      <c r="D24" s="15">
        <v>1287</v>
      </c>
      <c r="E24" s="15" t="str">
        <f>INDEX((NPA!$C$712:$Q$856),MATCH($D24,NPA!$C$712:$C$856,0),2)</f>
        <v>HANSIE ERASMUS</v>
      </c>
      <c r="F24" s="15">
        <f>INDEX((NPA!$C$712:$P$856),MATCH(D24,NPA!$C$712:$C$856,0),14)</f>
        <v>293</v>
      </c>
      <c r="G24" s="12"/>
      <c r="H24" s="12"/>
      <c r="I24" s="12"/>
      <c r="J24" s="12"/>
      <c r="K24" s="1472" t="s">
        <v>149</v>
      </c>
      <c r="L24" s="15">
        <v>1287</v>
      </c>
      <c r="M24" s="15" t="str">
        <f>INDEX((NPA!$C$577:$P$702),MATCH($L24,NPA!$C$577:$C$702,0),2)</f>
        <v>HANSIE ERASMUS</v>
      </c>
      <c r="N24" s="15">
        <f>INDEX((NPA!$C$577:$P$683),MATCH($L24,NPA!$C$577:$C$683,0),14)</f>
        <v>295</v>
      </c>
      <c r="O24" s="12"/>
      <c r="P24" s="12"/>
      <c r="Q24" s="12"/>
    </row>
    <row r="25" spans="2:17" ht="15.75" thickBot="1">
      <c r="B25" s="12"/>
      <c r="C25" s="1473"/>
      <c r="D25" s="48">
        <v>2</v>
      </c>
      <c r="E25" s="15" t="str">
        <f>INDEX((NPA!$C$712:$Q$856),MATCH($D25,NPA!$C$712:$C$856,0),2)</f>
        <v>FRANSCOIS van TONDER</v>
      </c>
      <c r="F25" s="15">
        <f>INDEX((NPA!$C$712:$P$856),MATCH(D25,NPA!$C$712:$C$856,0),14)</f>
        <v>291</v>
      </c>
      <c r="G25" s="12"/>
      <c r="H25" s="12"/>
      <c r="I25" s="12"/>
      <c r="J25" s="12"/>
      <c r="K25" s="1473"/>
      <c r="L25" s="15">
        <v>169</v>
      </c>
      <c r="M25" s="15" t="str">
        <f>INDEX((NPA!$C$577:$P$702),MATCH($L25,NPA!$C$577:$C$702,0),2)</f>
        <v>CHRISTO CROUS</v>
      </c>
      <c r="N25" s="15">
        <f>INDEX((NPA!$C$577:$P$683),MATCH($L25,NPA!$C$577:$C$683,0),14)</f>
        <v>292</v>
      </c>
      <c r="O25" s="12"/>
      <c r="P25" s="12"/>
      <c r="Q25" s="12"/>
    </row>
    <row r="26" spans="2:17" ht="16.5" thickBot="1">
      <c r="B26" s="12"/>
      <c r="C26" s="1474"/>
      <c r="D26" s="17">
        <v>1539</v>
      </c>
      <c r="E26" s="15" t="str">
        <f>INDEX((NPA!$C$712:$Q$856),MATCH($D26,NPA!$C$712:$C$856,0),2)</f>
        <v>PHILIP HAVENGA</v>
      </c>
      <c r="F26" s="15">
        <f>INDEX((NPA!$C$712:$P$856),MATCH(D26,NPA!$C$712:$C$856,0),14)</f>
        <v>286</v>
      </c>
      <c r="G26" s="257"/>
      <c r="H26" s="248">
        <f>SUM(F24:F26)</f>
        <v>870</v>
      </c>
      <c r="I26" s="12"/>
      <c r="J26" s="12"/>
      <c r="K26" s="1474"/>
      <c r="L26" s="17">
        <v>2</v>
      </c>
      <c r="M26" s="15" t="str">
        <f>INDEX((NPA!$C$577:$P$702),MATCH($L26,NPA!$C$577:$C$702,0),2)</f>
        <v>FRANSCOIS van TONDER</v>
      </c>
      <c r="N26" s="15">
        <f>INDEX((NPA!$C$577:$P$683),MATCH($L26,NPA!$C$577:$C$683,0),14)</f>
        <v>295</v>
      </c>
      <c r="O26" s="257"/>
      <c r="P26" s="248">
        <f>SUM(N24:N26)</f>
        <v>882</v>
      </c>
      <c r="Q26" s="12"/>
    </row>
    <row r="27" spans="2:17" ht="15.75" thickBot="1">
      <c r="B27" s="12"/>
      <c r="C27" s="12"/>
      <c r="D27" s="6"/>
      <c r="E27" s="6"/>
      <c r="F27" s="12"/>
      <c r="G27" s="12"/>
      <c r="H27" s="12"/>
      <c r="I27" s="12"/>
      <c r="J27" s="12"/>
      <c r="K27" s="12"/>
      <c r="L27" s="6"/>
      <c r="M27" s="6"/>
      <c r="N27" s="12"/>
      <c r="O27" s="12"/>
      <c r="P27" s="12"/>
      <c r="Q27" s="12"/>
    </row>
    <row r="28" spans="2:17" ht="16.5" thickBot="1">
      <c r="B28" s="95" t="s">
        <v>121</v>
      </c>
      <c r="C28" s="246" t="s">
        <v>140</v>
      </c>
      <c r="D28" s="28" t="s">
        <v>141</v>
      </c>
      <c r="E28" s="247" t="s">
        <v>142</v>
      </c>
      <c r="F28" s="28" t="s">
        <v>143</v>
      </c>
      <c r="G28" s="246"/>
      <c r="H28" s="248" t="s">
        <v>144</v>
      </c>
      <c r="I28" s="12"/>
      <c r="J28" s="95" t="s">
        <v>458</v>
      </c>
      <c r="K28" s="246" t="s">
        <v>140</v>
      </c>
      <c r="L28" s="28" t="s">
        <v>141</v>
      </c>
      <c r="M28" s="247" t="s">
        <v>142</v>
      </c>
      <c r="N28" s="28" t="s">
        <v>143</v>
      </c>
      <c r="O28" s="246"/>
      <c r="P28" s="248" t="s">
        <v>144</v>
      </c>
      <c r="Q28" s="12"/>
    </row>
    <row r="29" spans="2:17" ht="15">
      <c r="B29" s="12"/>
      <c r="C29" s="1472" t="s">
        <v>150</v>
      </c>
      <c r="D29" s="15">
        <v>13</v>
      </c>
      <c r="E29" s="15" t="str">
        <f>INDEX((NPA!$C$712:$Q$856),MATCH($D29,NPA!$C$712:$C$856,0),2)</f>
        <v>NICO RAUTENBACH</v>
      </c>
      <c r="F29" s="15">
        <f>INDEX((NPA!$C$712:$P$856),MATCH(D29,NPA!$C$712:$C$856,0),14)</f>
        <v>283</v>
      </c>
      <c r="G29" s="12"/>
      <c r="H29" s="12"/>
      <c r="I29" s="12"/>
      <c r="J29" s="12"/>
      <c r="K29" s="1472" t="s">
        <v>150</v>
      </c>
      <c r="L29" s="48">
        <v>1798</v>
      </c>
      <c r="M29" s="15" t="str">
        <f>INDEX((NPA!$C$577:$P$702),MATCH($L29,NPA!$C$577:$C$702,0),2)</f>
        <v>THEO V D MERWE</v>
      </c>
      <c r="N29" s="15">
        <f>INDEX((NPA!$C$577:$P$683),MATCH($L29,NPA!$C$577:$C$683,0),14)</f>
        <v>281</v>
      </c>
      <c r="O29" s="12"/>
      <c r="P29" s="12"/>
      <c r="Q29" s="12"/>
    </row>
    <row r="30" spans="2:17" ht="15.75" thickBot="1">
      <c r="B30" s="12"/>
      <c r="C30" s="1473"/>
      <c r="D30" s="48">
        <v>169</v>
      </c>
      <c r="E30" s="15" t="str">
        <f>INDEX((NPA!$C$712:$Q$856),MATCH($D30,NPA!$C$712:$C$856,0),2)</f>
        <v>CHRISTO CROUS</v>
      </c>
      <c r="F30" s="15">
        <f>INDEX((NPA!$C$712:$P$856),MATCH(D30,NPA!$C$712:$C$856,0),14)</f>
        <v>290</v>
      </c>
      <c r="G30" s="12"/>
      <c r="H30" s="12"/>
      <c r="I30" s="12"/>
      <c r="J30" s="12"/>
      <c r="K30" s="1473"/>
      <c r="L30" s="15">
        <v>13</v>
      </c>
      <c r="M30" s="15" t="str">
        <f>INDEX((NPA!$C$577:$P$702),MATCH($L30,NPA!$C$577:$C$702,0),2)</f>
        <v>NICO RAUTENBACH</v>
      </c>
      <c r="N30" s="15">
        <f>INDEX((NPA!$C$577:$P$683),MATCH($L30,NPA!$C$577:$C$683,0),14)</f>
        <v>290</v>
      </c>
      <c r="O30" s="12"/>
      <c r="P30" s="12"/>
      <c r="Q30" s="12"/>
    </row>
    <row r="31" spans="2:17" ht="16.5" thickBot="1">
      <c r="B31" s="12"/>
      <c r="C31" s="1474"/>
      <c r="D31" s="17">
        <v>1281</v>
      </c>
      <c r="E31" s="15" t="str">
        <f>INDEX((NPA!$C$712:$Q$856),MATCH($D31,NPA!$C$712:$C$856,0),2)</f>
        <v>NEVILLE ARNESEN</v>
      </c>
      <c r="F31" s="15">
        <f>INDEX((NPA!$C$712:$P$856),MATCH(D31,NPA!$C$712:$C$856,0),14)</f>
        <v>287</v>
      </c>
      <c r="G31" s="257"/>
      <c r="H31" s="248">
        <f>SUM(F29:F31)</f>
        <v>860</v>
      </c>
      <c r="I31" s="12"/>
      <c r="J31" s="12"/>
      <c r="K31" s="1474"/>
      <c r="L31" s="17">
        <v>1539</v>
      </c>
      <c r="M31" s="15" t="str">
        <f>INDEX((NPA!$C$577:$P$702),MATCH($L31,NPA!$C$577:$C$702,0),2)</f>
        <v>PHILIP HAVENGA</v>
      </c>
      <c r="N31" s="15">
        <f>INDEX((NPA!$C$577:$P$683),MATCH($L31,NPA!$C$577:$C$683,0),14)</f>
        <v>294</v>
      </c>
      <c r="O31" s="257"/>
      <c r="P31" s="248">
        <f>SUM(N29:N31)</f>
        <v>865</v>
      </c>
      <c r="Q31" s="12"/>
    </row>
    <row r="32" spans="2:17" ht="15.75" thickBot="1">
      <c r="B32" s="12"/>
      <c r="C32" s="12"/>
      <c r="D32" s="6"/>
      <c r="E32" s="6"/>
      <c r="F32" s="12"/>
      <c r="G32" s="12"/>
      <c r="H32" s="12"/>
      <c r="I32" s="12"/>
      <c r="J32" s="12"/>
      <c r="K32" s="12"/>
      <c r="L32" s="6"/>
      <c r="M32" s="6"/>
      <c r="N32" s="12"/>
      <c r="O32" s="12"/>
      <c r="P32" s="12"/>
      <c r="Q32" s="12"/>
    </row>
    <row r="33" spans="2:17" ht="16.5" thickBot="1">
      <c r="B33" s="95" t="s">
        <v>121</v>
      </c>
      <c r="C33" s="246" t="s">
        <v>140</v>
      </c>
      <c r="D33" s="28" t="s">
        <v>141</v>
      </c>
      <c r="E33" s="247" t="s">
        <v>142</v>
      </c>
      <c r="F33" s="28" t="s">
        <v>143</v>
      </c>
      <c r="G33" s="246"/>
      <c r="H33" s="248" t="s">
        <v>144</v>
      </c>
      <c r="I33" s="12"/>
      <c r="J33" s="95" t="s">
        <v>458</v>
      </c>
      <c r="K33" s="246" t="s">
        <v>140</v>
      </c>
      <c r="L33" s="28" t="s">
        <v>141</v>
      </c>
      <c r="M33" s="247" t="s">
        <v>142</v>
      </c>
      <c r="N33" s="28" t="s">
        <v>143</v>
      </c>
      <c r="O33" s="246"/>
      <c r="P33" s="248" t="s">
        <v>144</v>
      </c>
      <c r="Q33" s="12"/>
    </row>
    <row r="34" spans="2:17" ht="15" customHeight="1">
      <c r="B34" s="12"/>
      <c r="C34" s="1472" t="s">
        <v>174</v>
      </c>
      <c r="D34" s="15">
        <v>1233</v>
      </c>
      <c r="E34" s="15" t="str">
        <f>INDEX((NPA!$C$712:$Q$856),MATCH($D34,NPA!$C$712:$C$856,0),2)</f>
        <v>WARREN LUCAS</v>
      </c>
      <c r="F34" s="15">
        <f>INDEX((NPA!$C$712:$P$856),MATCH(D34,NPA!$C$712:$C$856,0),14)</f>
        <v>285</v>
      </c>
      <c r="G34" s="12"/>
      <c r="H34" s="12"/>
      <c r="I34" s="12"/>
      <c r="J34" s="12"/>
      <c r="K34" s="1472" t="s">
        <v>174</v>
      </c>
      <c r="L34" s="15">
        <v>1233</v>
      </c>
      <c r="M34" s="15" t="str">
        <f>INDEX((NPA!$C$577:$P$702),MATCH($L34,NPA!$C$577:$C$702,0),2)</f>
        <v>WARREN LUCAS</v>
      </c>
      <c r="N34" s="15">
        <f>INDEX((NPA!$C$577:$P$683),MATCH($L34,NPA!$C$577:$C$683,0),14)</f>
        <v>285</v>
      </c>
      <c r="O34" s="12"/>
      <c r="P34" s="12"/>
      <c r="Q34" s="12"/>
    </row>
    <row r="35" spans="2:17" ht="15.75" customHeight="1" thickBot="1">
      <c r="B35" s="12"/>
      <c r="C35" s="1473"/>
      <c r="D35" s="48">
        <v>2105</v>
      </c>
      <c r="E35" s="15" t="str">
        <f>INDEX((NPA!$C$712:$Q$856),MATCH($D35,NPA!$C$712:$C$856,0),2)</f>
        <v>CHRIS ALEXANDER</v>
      </c>
      <c r="F35" s="15">
        <f>INDEX((NPA!$C$712:$P$856),MATCH(D35,NPA!$C$712:$C$856,0),14)</f>
        <v>270</v>
      </c>
      <c r="G35" s="12"/>
      <c r="H35" s="12"/>
      <c r="I35" s="12"/>
      <c r="J35" s="12"/>
      <c r="K35" s="1473"/>
      <c r="L35" s="48">
        <v>2105</v>
      </c>
      <c r="M35" s="15" t="str">
        <f>INDEX((NPA!$C$577:$P$702),MATCH($L35,NPA!$C$577:$C$702,0),2)</f>
        <v>CHRIS ALEXANDER</v>
      </c>
      <c r="N35" s="15">
        <f>INDEX((NPA!$C$577:$P$683),MATCH($L35,NPA!$C$577:$C$683,0),14)</f>
        <v>284</v>
      </c>
      <c r="O35" s="12"/>
      <c r="P35" s="12"/>
      <c r="Q35" s="12"/>
    </row>
    <row r="36" spans="2:17" ht="16.5" thickBot="1">
      <c r="B36" s="12"/>
      <c r="C36" s="1474"/>
      <c r="D36" s="17">
        <v>1794</v>
      </c>
      <c r="E36" s="15" t="str">
        <f>INDEX((NPA!$C$712:$Q$856),MATCH($D36,NPA!$C$712:$C$856,0),2)</f>
        <v>GUSTAV COMPION</v>
      </c>
      <c r="F36" s="15">
        <f>INDEX((NPA!$C$712:$P$856),MATCH(D36,NPA!$C$712:$C$856,0),14)</f>
        <v>277</v>
      </c>
      <c r="G36" s="257"/>
      <c r="H36" s="248">
        <f>SUM(F34:F36)</f>
        <v>832</v>
      </c>
      <c r="I36" s="12"/>
      <c r="J36" s="12"/>
      <c r="K36" s="1474"/>
      <c r="L36" s="17">
        <v>1277</v>
      </c>
      <c r="M36" s="15" t="str">
        <f>INDEX((NPA!$C$577:$P$702),MATCH($L36,NPA!$C$577:$C$702,0),2)</f>
        <v>JARED DEAL</v>
      </c>
      <c r="N36" s="15">
        <f>INDEX((NPA!$C$577:$P$683),MATCH($L36,NPA!$C$577:$C$683,0),14)</f>
        <v>276</v>
      </c>
      <c r="O36" s="257"/>
      <c r="P36" s="248">
        <f>SUM(N34:N36)</f>
        <v>845</v>
      </c>
      <c r="Q36" s="12"/>
    </row>
    <row r="37" spans="2:17" ht="15.75" thickBot="1">
      <c r="B37" s="12"/>
      <c r="C37" s="12"/>
      <c r="D37" s="6"/>
      <c r="E37" s="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6.5" thickBot="1">
      <c r="B38" s="95" t="s">
        <v>121</v>
      </c>
      <c r="C38" s="601" t="s">
        <v>140</v>
      </c>
      <c r="D38" s="28" t="s">
        <v>141</v>
      </c>
      <c r="E38" s="631" t="s">
        <v>142</v>
      </c>
      <c r="F38" s="28" t="s">
        <v>143</v>
      </c>
      <c r="G38" s="601"/>
      <c r="H38" s="248" t="s">
        <v>144</v>
      </c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">
      <c r="B39" s="12"/>
      <c r="C39" s="1472" t="s">
        <v>441</v>
      </c>
      <c r="D39" s="15">
        <v>1277</v>
      </c>
      <c r="E39" s="15" t="str">
        <f>INDEX((NPA!$C$712:$Q$856),MATCH($D39,NPA!$C$712:$C$856,0),2)</f>
        <v>JARED DEAL</v>
      </c>
      <c r="F39" s="15">
        <f>INDEX((NPA!$C$712:$P$856),MATCH(D39,NPA!$C$712:$C$856,0),14)</f>
        <v>282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.75" thickBot="1">
      <c r="B40" s="12"/>
      <c r="C40" s="1473"/>
      <c r="D40" s="48">
        <v>1618</v>
      </c>
      <c r="E40" s="15" t="str">
        <f>INDEX((NPA!$C$712:$Q$856),MATCH($D40,NPA!$C$712:$C$856,0),2)</f>
        <v>HAMISH DEAL</v>
      </c>
      <c r="F40" s="15">
        <f>INDEX((NPA!$C$712:$P$856),MATCH(D40,NPA!$C$712:$C$856,0),14)</f>
        <v>270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6.5" thickBot="1">
      <c r="B41" s="12"/>
      <c r="C41" s="1474"/>
      <c r="D41" s="17">
        <v>1062</v>
      </c>
      <c r="E41" s="15" t="str">
        <f>INDEX((NPA!$C$712:$Q$856),MATCH($D41,NPA!$C$712:$C$856,0),2)</f>
        <v>PAUL WILEMAN</v>
      </c>
      <c r="F41" s="15">
        <f>INDEX((NPA!$C$712:$P$856),MATCH(D41,NPA!$C$712:$C$856,0),14)</f>
        <v>209</v>
      </c>
      <c r="G41" s="257"/>
      <c r="H41" s="248">
        <f>SUM(F39:F41)</f>
        <v>761</v>
      </c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">
      <c r="B42" s="12"/>
      <c r="C42" s="12"/>
      <c r="D42" s="633"/>
      <c r="E42" s="63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.75" thickBot="1">
      <c r="B43" s="12"/>
      <c r="C43" s="12"/>
      <c r="D43" s="6"/>
      <c r="E43" s="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6.5" thickBot="1">
      <c r="B44" s="95" t="s">
        <v>121</v>
      </c>
      <c r="C44" s="246" t="s">
        <v>140</v>
      </c>
      <c r="D44" s="28" t="s">
        <v>141</v>
      </c>
      <c r="E44" s="247" t="s">
        <v>142</v>
      </c>
      <c r="F44" s="28" t="s">
        <v>143</v>
      </c>
      <c r="G44" s="246"/>
      <c r="H44" s="248" t="s">
        <v>144</v>
      </c>
      <c r="I44" s="7"/>
      <c r="J44" s="95" t="s">
        <v>458</v>
      </c>
      <c r="K44" s="246" t="s">
        <v>140</v>
      </c>
      <c r="L44" s="28" t="s">
        <v>141</v>
      </c>
      <c r="M44" s="247" t="s">
        <v>142</v>
      </c>
      <c r="N44" s="28" t="s">
        <v>143</v>
      </c>
      <c r="O44" s="246"/>
      <c r="P44" s="248" t="s">
        <v>144</v>
      </c>
      <c r="Q44" s="12"/>
    </row>
    <row r="45" spans="2:17" ht="15">
      <c r="B45" s="12"/>
      <c r="C45" s="1472" t="s">
        <v>151</v>
      </c>
      <c r="D45" s="15">
        <v>1065</v>
      </c>
      <c r="E45" s="15" t="str">
        <f>INDEX((NPA!$C$712:$Q$856),MATCH($D45,NPA!$C$712:$C$856,0),2)</f>
        <v>DANIE REYNEKE</v>
      </c>
      <c r="F45" s="15">
        <f>INDEX((NPA!$C$712:$P$856),MATCH(D45,NPA!$C$712:$C$856,0),14)</f>
        <v>281</v>
      </c>
      <c r="G45" s="12"/>
      <c r="H45" s="12"/>
      <c r="I45" s="12"/>
      <c r="J45" s="12"/>
      <c r="K45" s="1472" t="s">
        <v>151</v>
      </c>
      <c r="L45" s="15">
        <v>1065</v>
      </c>
      <c r="M45" s="15" t="str">
        <f>INDEX((NPA!$C$577:$P$702),MATCH($L45,NPA!$C$577:$C$702,0),2)</f>
        <v>DANIE REYNEKE</v>
      </c>
      <c r="N45" s="15">
        <f>INDEX((NPA!$C$577:$P$683),MATCH($L45,NPA!$C$577:$C$683,0),14)</f>
        <v>287</v>
      </c>
      <c r="O45" s="12"/>
      <c r="P45" s="12"/>
      <c r="Q45" s="12"/>
    </row>
    <row r="46" spans="2:17" ht="15.75" thickBot="1">
      <c r="B46" s="12"/>
      <c r="C46" s="1473"/>
      <c r="D46" s="48">
        <v>1392</v>
      </c>
      <c r="E46" s="15" t="str">
        <f>INDEX((NPA!$C$712:$Q$856),MATCH($D46,NPA!$C$712:$C$856,0),2)</f>
        <v>NEIL REYNEKE</v>
      </c>
      <c r="F46" s="15">
        <f>INDEX((NPA!$C$712:$P$856),MATCH(D46,NPA!$C$712:$C$856,0),14)</f>
        <v>283</v>
      </c>
      <c r="G46" s="12"/>
      <c r="H46" s="12"/>
      <c r="I46" s="12"/>
      <c r="J46" s="12"/>
      <c r="K46" s="1473"/>
      <c r="L46" s="48">
        <v>1392</v>
      </c>
      <c r="M46" s="15" t="str">
        <f>INDEX((NPA!$C$577:$P$702),MATCH($L46,NPA!$C$577:$C$702,0),2)</f>
        <v>NEIL REYNEKE</v>
      </c>
      <c r="N46" s="15">
        <f>INDEX((NPA!$C$577:$P$683),MATCH($L46,NPA!$C$577:$C$683,0),14)</f>
        <v>289</v>
      </c>
      <c r="O46" s="12"/>
      <c r="P46" s="12"/>
      <c r="Q46" s="12"/>
    </row>
    <row r="47" spans="2:17" ht="16.5" thickBot="1">
      <c r="B47" s="12"/>
      <c r="C47" s="1474"/>
      <c r="D47" s="17">
        <v>1783</v>
      </c>
      <c r="E47" s="15" t="str">
        <f>INDEX((NPA!$C$712:$Q$856),MATCH($D47,NPA!$C$712:$C$856,0),2)</f>
        <v>JOHN VORSTER</v>
      </c>
      <c r="F47" s="15">
        <f>INDEX((NPA!$C$712:$P$856),MATCH(D47,NPA!$C$712:$C$856,0),14)</f>
        <v>287</v>
      </c>
      <c r="G47" s="257"/>
      <c r="H47" s="248">
        <f>SUM(F45:F47)</f>
        <v>851</v>
      </c>
      <c r="I47" s="12"/>
      <c r="J47" s="12"/>
      <c r="K47" s="1474"/>
      <c r="L47" s="17">
        <v>1783</v>
      </c>
      <c r="M47" s="15" t="str">
        <f>INDEX((NPA!$C$577:$P$702),MATCH($L47,NPA!$C$577:$C$702,0),2)</f>
        <v>JOHN VORSTER</v>
      </c>
      <c r="N47" s="15">
        <f>INDEX((NPA!$C$577:$P$683),MATCH($L47,NPA!$C$577:$C$683,0),14)</f>
        <v>290</v>
      </c>
      <c r="O47" s="257"/>
      <c r="P47" s="248">
        <f>SUM(N45:N47)</f>
        <v>866</v>
      </c>
      <c r="Q47" s="12"/>
    </row>
    <row r="48" spans="2:17" ht="15.75" thickBot="1">
      <c r="B48" s="12"/>
      <c r="C48" s="12"/>
      <c r="D48" s="6"/>
      <c r="E48" s="6"/>
      <c r="F48" s="12"/>
      <c r="G48" s="12"/>
      <c r="H48" s="12"/>
      <c r="I48" s="12"/>
      <c r="J48" s="12"/>
      <c r="K48" s="12"/>
      <c r="L48" s="6"/>
      <c r="M48" s="6"/>
      <c r="N48" s="12"/>
      <c r="O48" s="12"/>
      <c r="P48" s="12"/>
      <c r="Q48" s="12"/>
    </row>
    <row r="49" spans="2:17" ht="16.5" thickBot="1">
      <c r="B49" s="95" t="s">
        <v>121</v>
      </c>
      <c r="C49" s="246" t="s">
        <v>140</v>
      </c>
      <c r="D49" s="28" t="s">
        <v>141</v>
      </c>
      <c r="E49" s="247" t="s">
        <v>142</v>
      </c>
      <c r="F49" s="28" t="s">
        <v>143</v>
      </c>
      <c r="G49" s="246"/>
      <c r="H49" s="248" t="s">
        <v>144</v>
      </c>
      <c r="I49" s="12"/>
      <c r="J49" s="95" t="s">
        <v>458</v>
      </c>
      <c r="K49" s="246" t="s">
        <v>140</v>
      </c>
      <c r="L49" s="28" t="s">
        <v>141</v>
      </c>
      <c r="M49" s="247" t="s">
        <v>142</v>
      </c>
      <c r="N49" s="28" t="s">
        <v>143</v>
      </c>
      <c r="O49" s="246"/>
      <c r="P49" s="248" t="s">
        <v>144</v>
      </c>
      <c r="Q49" s="12"/>
    </row>
    <row r="50" spans="2:17" ht="15">
      <c r="B50" s="12"/>
      <c r="C50" s="1472" t="s">
        <v>152</v>
      </c>
      <c r="D50" s="15">
        <v>1628</v>
      </c>
      <c r="E50" s="15" t="str">
        <f>INDEX((NPA!$C$712:$Q$856),MATCH($D50,NPA!$C$712:$C$856,0),2)</f>
        <v>KEVIN MATTHEWS</v>
      </c>
      <c r="F50" s="15">
        <f>INDEX((NPA!$C$712:$P$856),MATCH(D50,NPA!$C$712:$C$856,0),14)</f>
        <v>274</v>
      </c>
      <c r="G50" s="12"/>
      <c r="H50" s="12"/>
      <c r="I50" s="12"/>
      <c r="J50" s="12"/>
      <c r="K50" s="1472" t="s">
        <v>152</v>
      </c>
      <c r="L50" s="15">
        <v>1628</v>
      </c>
      <c r="M50" s="15" t="str">
        <f>INDEX((NPA!$C$577:$P$702),MATCH($L50,NPA!$C$577:$C$702,0),2)</f>
        <v>KEVIN MATTHEWS</v>
      </c>
      <c r="N50" s="15">
        <f>INDEX((NPA!$C$577:$P$683),MATCH($L50,NPA!$C$577:$C$683,0),14)</f>
        <v>291</v>
      </c>
      <c r="O50" s="12"/>
      <c r="P50" s="12"/>
      <c r="Q50" s="12"/>
    </row>
    <row r="51" spans="2:17" ht="15.75" thickBot="1">
      <c r="B51" s="12"/>
      <c r="C51" s="1473"/>
      <c r="D51" s="48">
        <v>1784</v>
      </c>
      <c r="E51" s="15" t="str">
        <f>INDEX((NPA!$C$712:$Q$856),MATCH($D51,NPA!$C$712:$C$856,0),2)</f>
        <v>STONE CELE</v>
      </c>
      <c r="F51" s="15">
        <f>INDEX((NPA!$C$712:$P$856),MATCH(D51,NPA!$C$712:$C$856,0),14)</f>
        <v>274</v>
      </c>
      <c r="G51" s="12"/>
      <c r="H51" s="12"/>
      <c r="I51" s="12"/>
      <c r="J51" s="12"/>
      <c r="K51" s="1473"/>
      <c r="L51" s="48">
        <v>1784</v>
      </c>
      <c r="M51" s="15" t="str">
        <f>INDEX((NPA!$C$577:$P$702),MATCH($L51,NPA!$C$577:$C$702,0),2)</f>
        <v>STONE CELE</v>
      </c>
      <c r="N51" s="15">
        <f>INDEX((NPA!$C$577:$P$683),MATCH($L51,NPA!$C$577:$C$683,0),14)</f>
        <v>292</v>
      </c>
      <c r="O51" s="12"/>
      <c r="P51" s="12"/>
      <c r="Q51" s="12"/>
    </row>
    <row r="52" spans="2:17" ht="16.5" thickBot="1">
      <c r="B52" s="12"/>
      <c r="C52" s="1474"/>
      <c r="D52" s="17">
        <v>1041</v>
      </c>
      <c r="E52" s="15" t="str">
        <f>INDEX((NPA!$C$712:$Q$856),MATCH($D52,NPA!$C$712:$C$856,0),2)</f>
        <v>KEVIN NEETHLING</v>
      </c>
      <c r="F52" s="15">
        <f>INDEX((NPA!$C$712:$P$856),MATCH(D52,NPA!$C$712:$C$856,0),14)</f>
        <v>282</v>
      </c>
      <c r="G52" s="257"/>
      <c r="H52" s="248">
        <f>SUM(F50:F52)</f>
        <v>830</v>
      </c>
      <c r="I52" s="12"/>
      <c r="J52" s="12"/>
      <c r="K52" s="1474"/>
      <c r="L52" s="17">
        <v>1799</v>
      </c>
      <c r="M52" s="15" t="str">
        <f>INDEX((NPA!$C$577:$P$702),MATCH($L52,NPA!$C$577:$C$702,0),2)</f>
        <v>MELANIE MORGAN</v>
      </c>
      <c r="N52" s="15">
        <f>INDEX((NPA!$C$577:$P$683),MATCH($L52,NPA!$C$577:$C$683,0),14)</f>
        <v>268</v>
      </c>
      <c r="O52" s="257"/>
      <c r="P52" s="248">
        <f>SUM(N50:N52)</f>
        <v>851</v>
      </c>
      <c r="Q52" s="12"/>
    </row>
    <row r="53" spans="2:17" ht="15">
      <c r="B53" s="12"/>
      <c r="C53" s="12"/>
      <c r="D53" s="6"/>
      <c r="E53" s="6"/>
      <c r="F53" s="12"/>
      <c r="G53" s="12"/>
      <c r="H53" s="12"/>
      <c r="I53" s="12"/>
      <c r="J53" s="12"/>
      <c r="K53" s="12"/>
      <c r="L53" s="6"/>
      <c r="M53" s="6"/>
      <c r="N53" s="12"/>
      <c r="O53" s="12"/>
      <c r="P53" s="12"/>
      <c r="Q53" s="12"/>
    </row>
    <row r="54" spans="2:17" ht="16.5" hidden="1" thickBot="1">
      <c r="B54" s="95" t="s">
        <v>121</v>
      </c>
      <c r="C54" s="246" t="s">
        <v>140</v>
      </c>
      <c r="D54" s="28" t="s">
        <v>141</v>
      </c>
      <c r="E54" s="247" t="s">
        <v>142</v>
      </c>
      <c r="F54" s="28" t="s">
        <v>143</v>
      </c>
      <c r="G54" s="246"/>
      <c r="H54" s="248" t="s">
        <v>144</v>
      </c>
      <c r="I54" s="12"/>
      <c r="J54" s="95" t="s">
        <v>458</v>
      </c>
      <c r="K54" s="246" t="s">
        <v>140</v>
      </c>
      <c r="L54" s="28" t="s">
        <v>141</v>
      </c>
      <c r="M54" s="247" t="s">
        <v>142</v>
      </c>
      <c r="N54" s="28" t="s">
        <v>143</v>
      </c>
      <c r="O54" s="246"/>
      <c r="P54" s="248" t="s">
        <v>144</v>
      </c>
      <c r="Q54" s="12"/>
    </row>
    <row r="55" spans="2:17" ht="15" hidden="1">
      <c r="B55" s="12"/>
      <c r="C55" s="1472" t="s">
        <v>153</v>
      </c>
      <c r="D55" s="15">
        <v>3624</v>
      </c>
      <c r="E55" s="15" t="str">
        <f>INDEX((NPA!$C$712:$Q$856),MATCH($D55,NPA!$C$712:$C$856,0),2)</f>
        <v>MIKE MORTEMORE</v>
      </c>
      <c r="F55" s="15">
        <f>INDEX((NPA!$C$576:$P$702),MATCH(D55,NPA!$C$576:$C$702,0),14)</f>
        <v>283</v>
      </c>
      <c r="G55" s="12"/>
      <c r="H55" s="12"/>
      <c r="I55" s="12"/>
      <c r="J55" s="12"/>
      <c r="K55" s="1472" t="s">
        <v>153</v>
      </c>
      <c r="L55" s="15">
        <v>3624</v>
      </c>
      <c r="M55" s="15" t="str">
        <f>INDEX((NPA!$C$577:$P$702),MATCH($L55,NPA!$C$577:$C$702,0),2)</f>
        <v>MIKE MORTEMORE</v>
      </c>
      <c r="N55" s="15">
        <f>INDEX((NPA!$C$711:$P$856),MATCH(L55,NPA!$C$711:$C$856,0),14)</f>
        <v>282</v>
      </c>
      <c r="O55" s="12"/>
      <c r="P55" s="12"/>
      <c r="Q55" s="12"/>
    </row>
    <row r="56" spans="2:17" ht="15.75" hidden="1" thickBot="1">
      <c r="B56" s="12"/>
      <c r="C56" s="1473"/>
      <c r="D56" s="48">
        <v>1237</v>
      </c>
      <c r="E56" s="15" t="str">
        <f>INDEX((NPA!$C$712:$Q$856),MATCH($D56,NPA!$C$712:$C$856,0),2)</f>
        <v>KEITH ROBERTS</v>
      </c>
      <c r="F56" s="15">
        <f>INDEX((NPA!$C$576:$P$702),MATCH(D56,NPA!$C$576:$C$702,0),14)</f>
        <v>0</v>
      </c>
      <c r="G56" s="12"/>
      <c r="H56" s="12"/>
      <c r="I56" s="12"/>
      <c r="J56" s="12"/>
      <c r="K56" s="1473"/>
      <c r="L56" s="48">
        <v>1237</v>
      </c>
      <c r="M56" s="15" t="str">
        <f>INDEX((NPA!$C$577:$P$702),MATCH($L56,NPA!$C$577:$C$702,0),2)</f>
        <v>KEITH ROBERTS</v>
      </c>
      <c r="N56" s="15">
        <f>INDEX((NPA!$C$711:$P$856),MATCH(L56,NPA!$C$711:$C$856,0),14)</f>
        <v>0</v>
      </c>
      <c r="O56" s="12"/>
      <c r="P56" s="12"/>
      <c r="Q56" s="12"/>
    </row>
    <row r="57" spans="2:17" ht="16.5" hidden="1" thickBot="1">
      <c r="B57" s="12"/>
      <c r="C57" s="1474"/>
      <c r="D57" s="17">
        <v>124</v>
      </c>
      <c r="E57" s="15" t="str">
        <f>INDEX((NPA!$C$712:$Q$856),MATCH($D57,NPA!$C$712:$C$856,0),2)</f>
        <v>ANTON LIEBENBERG</v>
      </c>
      <c r="F57" s="17" t="e">
        <f>INDEX((NPA!$C$576:$P$702),MATCH(D57,NPA!$C$576:$C$702,0),14)</f>
        <v>#N/A</v>
      </c>
      <c r="G57" s="257"/>
      <c r="H57" s="248" t="e">
        <f>SUM(F55:F57)</f>
        <v>#N/A</v>
      </c>
      <c r="I57" s="12"/>
      <c r="J57" s="12"/>
      <c r="K57" s="1474"/>
      <c r="L57" s="17">
        <v>42</v>
      </c>
      <c r="M57" s="15" t="str">
        <f>INDEX((NPA!$C$577:$P$702),MATCH($L57,NPA!$C$577:$C$702,0),2)</f>
        <v>AT DREYER</v>
      </c>
      <c r="N57" s="17">
        <f>INDEX((NPA!$C$711:$P$856),MATCH(L57,NPA!$C$711:$C$856,0),14)</f>
        <v>273</v>
      </c>
      <c r="O57" s="257"/>
      <c r="P57" s="248">
        <f>SUM(N55:N57)</f>
        <v>555</v>
      </c>
      <c r="Q57" s="12"/>
    </row>
    <row r="58" spans="2:17" ht="15.75" thickBot="1">
      <c r="B58" s="12"/>
      <c r="C58" s="12"/>
      <c r="D58" s="6"/>
      <c r="E58" s="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6.5" thickBot="1">
      <c r="B59" s="95" t="s">
        <v>121</v>
      </c>
      <c r="C59" s="246" t="s">
        <v>140</v>
      </c>
      <c r="D59" s="28" t="s">
        <v>141</v>
      </c>
      <c r="E59" s="247" t="s">
        <v>142</v>
      </c>
      <c r="F59" s="28" t="s">
        <v>143</v>
      </c>
      <c r="G59" s="246"/>
      <c r="H59" s="248" t="s">
        <v>144</v>
      </c>
      <c r="I59" s="12"/>
      <c r="J59" s="95" t="s">
        <v>458</v>
      </c>
      <c r="K59" s="246" t="s">
        <v>140</v>
      </c>
      <c r="L59" s="28" t="s">
        <v>141</v>
      </c>
      <c r="M59" s="247" t="s">
        <v>142</v>
      </c>
      <c r="N59" s="28" t="s">
        <v>143</v>
      </c>
      <c r="O59" s="246"/>
      <c r="P59" s="248" t="s">
        <v>144</v>
      </c>
      <c r="Q59" s="12"/>
    </row>
    <row r="60" spans="2:17" ht="15">
      <c r="B60" s="12"/>
      <c r="C60" s="1472" t="s">
        <v>154</v>
      </c>
      <c r="D60" s="15">
        <v>1620</v>
      </c>
      <c r="E60" s="15" t="str">
        <f>INDEX((NPA!$C$712:$Q$856),MATCH($D60,NPA!$C$712:$C$856,0),2)</f>
        <v>SHAUN KENNEDY</v>
      </c>
      <c r="F60" s="15">
        <f>INDEX((NPA!$C$712:$P$856),MATCH(D60,NPA!$C$712:$C$856,0),14)</f>
        <v>270</v>
      </c>
      <c r="G60" s="12"/>
      <c r="H60" s="12"/>
      <c r="I60" s="12"/>
      <c r="J60" s="12"/>
      <c r="K60" s="1472" t="s">
        <v>154</v>
      </c>
      <c r="L60" s="15">
        <v>1620</v>
      </c>
      <c r="M60" s="15" t="str">
        <f>INDEX((NPA!$C$577:$P$702),MATCH($L60,NPA!$C$577:$C$702,0),2)</f>
        <v>SHAUN KENNEDY</v>
      </c>
      <c r="N60" s="15">
        <f>INDEX((NPA!$C$577:$P$683),MATCH($L60,NPA!$C$577:$C$683,0),14)</f>
        <v>272</v>
      </c>
      <c r="O60" s="12"/>
      <c r="P60" s="12"/>
      <c r="Q60" s="12"/>
    </row>
    <row r="61" spans="2:17" ht="15.75" thickBot="1">
      <c r="B61" s="12"/>
      <c r="C61" s="1473"/>
      <c r="D61" s="48">
        <v>1661</v>
      </c>
      <c r="E61" s="15" t="str">
        <f>INDEX((NPA!$C$712:$Q$856),MATCH($D61,NPA!$C$712:$C$856,0),2)</f>
        <v>PH DU TOIT</v>
      </c>
      <c r="F61" s="15">
        <f>INDEX((NPA!$C$712:$P$856),MATCH(D61,NPA!$C$712:$C$856,0),14)</f>
        <v>273</v>
      </c>
      <c r="G61" s="12"/>
      <c r="H61" s="12"/>
      <c r="I61" s="12"/>
      <c r="J61" s="12"/>
      <c r="K61" s="1473"/>
      <c r="L61" s="48">
        <v>723</v>
      </c>
      <c r="M61" s="15" t="str">
        <f>INDEX((NPA!$C$577:$P$702),MATCH($L61,NPA!$C$577:$C$702,0),2)</f>
        <v>JJ MARKGRAAFF</v>
      </c>
      <c r="N61" s="15">
        <f>INDEX((NPA!$C$577:$P$683),MATCH($L61,NPA!$C$577:$C$683,0),14)</f>
        <v>280</v>
      </c>
      <c r="O61" s="12"/>
      <c r="P61" s="12"/>
      <c r="Q61" s="12"/>
    </row>
    <row r="62" spans="2:17" ht="16.5" thickBot="1">
      <c r="B62" s="12"/>
      <c r="C62" s="1474"/>
      <c r="D62" s="17">
        <v>1194</v>
      </c>
      <c r="E62" s="15" t="str">
        <f>INDEX((NPA!$C$712:$Q$856),MATCH($D62,NPA!$C$712:$C$856,0),2)</f>
        <v>VON ZEUNER KUHNE</v>
      </c>
      <c r="F62" s="15">
        <f>INDEX((NPA!$C$712:$P$856),MATCH(D62,NPA!$C$712:$C$856,0),14)</f>
        <v>273</v>
      </c>
      <c r="G62" s="257"/>
      <c r="H62" s="248">
        <f>SUM(F60:F62)</f>
        <v>816</v>
      </c>
      <c r="I62" s="12"/>
      <c r="J62" s="12"/>
      <c r="K62" s="1474"/>
      <c r="L62" s="17">
        <v>2101</v>
      </c>
      <c r="M62" s="15" t="str">
        <f>INDEX((NPA!$C$577:$P$702),MATCH($L62,NPA!$C$577:$C$702,0),2)</f>
        <v>ROB JAMES</v>
      </c>
      <c r="N62" s="15">
        <f>INDEX((NPA!$C$577:$P$683),MATCH($L62,NPA!$C$577:$C$683,0),14)</f>
        <v>273</v>
      </c>
      <c r="O62" s="257"/>
      <c r="P62" s="248">
        <f>SUM(N60:N62)</f>
        <v>825</v>
      </c>
      <c r="Q62" s="12"/>
    </row>
    <row r="63" spans="2:17" ht="15">
      <c r="B63" s="12"/>
      <c r="C63" s="12"/>
      <c r="D63" s="6"/>
      <c r="E63" s="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6.5" hidden="1" thickBot="1">
      <c r="B64" s="95" t="s">
        <v>121</v>
      </c>
      <c r="C64" s="246" t="s">
        <v>140</v>
      </c>
      <c r="D64" s="28" t="s">
        <v>141</v>
      </c>
      <c r="E64" s="247" t="s">
        <v>142</v>
      </c>
      <c r="F64" s="28" t="s">
        <v>143</v>
      </c>
      <c r="G64" s="246"/>
      <c r="H64" s="248" t="s">
        <v>144</v>
      </c>
      <c r="I64" s="12"/>
      <c r="J64" s="95" t="s">
        <v>458</v>
      </c>
      <c r="K64" s="246" t="s">
        <v>140</v>
      </c>
      <c r="L64" s="28" t="s">
        <v>141</v>
      </c>
      <c r="M64" s="247" t="s">
        <v>142</v>
      </c>
      <c r="N64" s="28" t="s">
        <v>143</v>
      </c>
      <c r="O64" s="246"/>
      <c r="P64" s="248" t="s">
        <v>144</v>
      </c>
      <c r="Q64" s="12"/>
    </row>
    <row r="65" spans="2:17" ht="15" hidden="1">
      <c r="B65" s="12"/>
      <c r="C65" s="1472" t="s">
        <v>155</v>
      </c>
      <c r="D65" s="15"/>
      <c r="E65" s="15" t="e">
        <f>INDEX((NPA!$C$712:$Q$856),MATCH($D65,NPA!$C$712:$C$856,0),2)</f>
        <v>#N/A</v>
      </c>
      <c r="F65" s="15" t="e">
        <f>INDEX((NPA!$C$576:$P$702),MATCH(D65,NPA!$C$576:$C$702,0),14)</f>
        <v>#N/A</v>
      </c>
      <c r="G65" s="12"/>
      <c r="H65" s="12"/>
      <c r="I65" s="12"/>
      <c r="J65" s="12"/>
      <c r="K65" s="1472" t="s">
        <v>155</v>
      </c>
      <c r="L65" s="15"/>
      <c r="M65" s="15" t="e">
        <f>INDEX((NPA!$C$577:$P$702),MATCH($L65,NPA!$C$577:$C$702,0),2)</f>
        <v>#N/A</v>
      </c>
      <c r="N65" s="15" t="e">
        <f>INDEX((NPA!$C$711:$P$856),MATCH(L65,NPA!$C$711:$C$856,0),14)</f>
        <v>#N/A</v>
      </c>
      <c r="O65" s="12"/>
      <c r="P65" s="12"/>
      <c r="Q65" s="12"/>
    </row>
    <row r="66" spans="2:17" ht="15.75" hidden="1" thickBot="1">
      <c r="B66" s="12"/>
      <c r="C66" s="1473"/>
      <c r="D66" s="48"/>
      <c r="E66" s="15" t="e">
        <f>INDEX((NPA!$C$712:$Q$856),MATCH($D66,NPA!$C$712:$C$856,0),2)</f>
        <v>#N/A</v>
      </c>
      <c r="F66" s="15" t="e">
        <f>INDEX((NPA!$C$576:$P$702),MATCH(D66,NPA!$C$576:$C$702,0),14)</f>
        <v>#N/A</v>
      </c>
      <c r="G66" s="12"/>
      <c r="H66" s="12"/>
      <c r="I66" s="12"/>
      <c r="J66" s="12"/>
      <c r="K66" s="1473"/>
      <c r="L66" s="48"/>
      <c r="M66" s="15" t="e">
        <f>INDEX((NPA!$C$577:$P$702),MATCH($L66,NPA!$C$577:$C$702,0),2)</f>
        <v>#N/A</v>
      </c>
      <c r="N66" s="15" t="e">
        <f>INDEX((NPA!$C$711:$P$856),MATCH(L66,NPA!$C$711:$C$856,0),14)</f>
        <v>#N/A</v>
      </c>
      <c r="O66" s="12"/>
      <c r="P66" s="12"/>
      <c r="Q66" s="12"/>
    </row>
    <row r="67" spans="2:17" ht="16.5" hidden="1" thickBot="1">
      <c r="B67" s="12"/>
      <c r="C67" s="1474"/>
      <c r="D67" s="17"/>
      <c r="E67" s="15" t="e">
        <f>INDEX((NPA!$C$712:$Q$856),MATCH($D67,NPA!$C$712:$C$856,0),2)</f>
        <v>#N/A</v>
      </c>
      <c r="F67" s="17" t="e">
        <f>INDEX((NPA!$C$576:$P$702),MATCH(D67,NPA!$C$576:$C$702,0),14)</f>
        <v>#N/A</v>
      </c>
      <c r="G67" s="257"/>
      <c r="H67" s="248" t="e">
        <f>SUM(F65:F67)</f>
        <v>#N/A</v>
      </c>
      <c r="I67" s="12"/>
      <c r="J67" s="12"/>
      <c r="K67" s="1474"/>
      <c r="L67" s="17"/>
      <c r="M67" s="15" t="e">
        <f>INDEX((NPA!$C$577:$P$702),MATCH($L67,NPA!$C$577:$C$702,0),2)</f>
        <v>#N/A</v>
      </c>
      <c r="N67" s="15" t="e">
        <f>INDEX((NPA!$C$711:$P$856),MATCH(L67,NPA!$C$711:$C$856,0),14)</f>
        <v>#N/A</v>
      </c>
      <c r="O67" s="257"/>
      <c r="P67" s="248" t="e">
        <f>SUM(N65:N67)</f>
        <v>#N/A</v>
      </c>
      <c r="Q67" s="12"/>
    </row>
    <row r="68" spans="2:17" ht="15.75" thickBot="1">
      <c r="B68" s="12"/>
      <c r="C68" s="12"/>
      <c r="D68" s="6"/>
      <c r="E68" s="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6.5" thickBot="1">
      <c r="B69" s="95" t="s">
        <v>121</v>
      </c>
      <c r="C69" s="246" t="s">
        <v>140</v>
      </c>
      <c r="D69" s="28" t="s">
        <v>141</v>
      </c>
      <c r="E69" s="247" t="s">
        <v>142</v>
      </c>
      <c r="F69" s="28" t="s">
        <v>143</v>
      </c>
      <c r="G69" s="246"/>
      <c r="H69" s="248" t="s">
        <v>144</v>
      </c>
      <c r="I69" s="12"/>
      <c r="J69" s="95" t="s">
        <v>458</v>
      </c>
      <c r="K69" s="246" t="s">
        <v>140</v>
      </c>
      <c r="L69" s="28" t="s">
        <v>141</v>
      </c>
      <c r="M69" s="247" t="s">
        <v>142</v>
      </c>
      <c r="N69" s="28" t="s">
        <v>143</v>
      </c>
      <c r="O69" s="246"/>
      <c r="P69" s="248" t="s">
        <v>144</v>
      </c>
      <c r="Q69" s="12"/>
    </row>
    <row r="70" spans="2:17" ht="15">
      <c r="B70" s="12"/>
      <c r="C70" s="1472" t="s">
        <v>156</v>
      </c>
      <c r="D70" s="15">
        <v>786</v>
      </c>
      <c r="E70" s="15" t="e">
        <f>INDEX((NPA!$C$712:$Q$856),MATCH($D70,NPA!$C$712:$C$856,0),2)</f>
        <v>#N/A</v>
      </c>
      <c r="F70" s="15">
        <f>INDEX((NPA!$C$576:$P$702),MATCH(D70,NPA!$C$576:$C$702,0),14)</f>
        <v>0</v>
      </c>
      <c r="G70" s="12"/>
      <c r="H70" s="12"/>
      <c r="I70" s="12"/>
      <c r="J70" s="12"/>
      <c r="K70" s="1472" t="s">
        <v>156</v>
      </c>
      <c r="L70" s="15">
        <v>786</v>
      </c>
      <c r="M70" s="15" t="str">
        <f>INDEX((NPA!$C$577:$P$702),MATCH($L70,NPA!$C$577:$C$702,0),2)</f>
        <v>MOHYEDIEN BEGG</v>
      </c>
      <c r="N70" s="15">
        <f>INDEX((NPA!$C$577:$P$683),MATCH($L70,NPA!$C$577:$C$683,0),14)</f>
        <v>0</v>
      </c>
      <c r="O70" s="12"/>
      <c r="P70" s="12"/>
      <c r="Q70" s="12"/>
    </row>
    <row r="71" spans="2:17" ht="15.75" thickBot="1">
      <c r="B71" s="12"/>
      <c r="C71" s="1473"/>
      <c r="D71" s="48">
        <v>1467</v>
      </c>
      <c r="E71" s="15" t="str">
        <f>INDEX((NPA!$C$712:$Q$856),MATCH($D71,NPA!$C$712:$C$856,0),2)</f>
        <v>BRENDAN MULLER</v>
      </c>
      <c r="F71" s="15">
        <f>INDEX((NPA!$C$576:$P$702),MATCH(D71,NPA!$C$576:$C$702,0),14)</f>
        <v>295</v>
      </c>
      <c r="G71" s="12"/>
      <c r="H71" s="12"/>
      <c r="I71" s="12"/>
      <c r="J71" s="12"/>
      <c r="K71" s="1473"/>
      <c r="L71" s="48">
        <v>1467</v>
      </c>
      <c r="M71" s="15" t="str">
        <f>INDEX((NPA!$C$577:$P$702),MATCH($L71,NPA!$C$577:$C$702,0),2)</f>
        <v>BRENDAN MULLER</v>
      </c>
      <c r="N71" s="15">
        <f>INDEX((NPA!$C$577:$P$683),MATCH($L71,NPA!$C$577:$C$683,0),14)</f>
        <v>295</v>
      </c>
      <c r="O71" s="12"/>
      <c r="P71" s="12"/>
      <c r="Q71" s="12"/>
    </row>
    <row r="72" spans="2:17" ht="16.5" thickBot="1">
      <c r="B72" s="12"/>
      <c r="C72" s="1474"/>
      <c r="D72" s="17">
        <v>322</v>
      </c>
      <c r="E72" s="15" t="str">
        <f>INDEX((NPA!$C$712:$Q$856),MATCH($D72,NPA!$C$712:$C$856,0),2)</f>
        <v>RIDWAAN LEVY</v>
      </c>
      <c r="F72" s="17">
        <f>INDEX((NPA!$C$576:$P$702),MATCH(D72,NPA!$C$576:$C$702,0),14)</f>
        <v>290</v>
      </c>
      <c r="G72" s="257"/>
      <c r="H72" s="248">
        <f>SUM(F70:F72)</f>
        <v>585</v>
      </c>
      <c r="I72" s="12"/>
      <c r="J72" s="12"/>
      <c r="K72" s="1474"/>
      <c r="L72" s="17">
        <v>322</v>
      </c>
      <c r="M72" s="15" t="str">
        <f>INDEX((NPA!$C$577:$P$702),MATCH($L72,NPA!$C$577:$C$702,0),2)</f>
        <v>RIDWAAN LEVY</v>
      </c>
      <c r="N72" s="15">
        <f>INDEX((NPA!$C$577:$P$683),MATCH($L72,NPA!$C$577:$C$683,0),14)</f>
        <v>290</v>
      </c>
      <c r="O72" s="257"/>
      <c r="P72" s="248">
        <f>SUM(N70:N72)</f>
        <v>585</v>
      </c>
      <c r="Q72" s="12"/>
    </row>
    <row r="73" spans="2:17" ht="15.75" thickBot="1">
      <c r="B73" s="12"/>
      <c r="C73" s="12"/>
      <c r="D73" s="6"/>
      <c r="E73" s="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6.5" thickBot="1">
      <c r="B74" s="95" t="s">
        <v>121</v>
      </c>
      <c r="C74" s="246" t="s">
        <v>140</v>
      </c>
      <c r="D74" s="28" t="s">
        <v>141</v>
      </c>
      <c r="E74" s="247" t="s">
        <v>142</v>
      </c>
      <c r="F74" s="28" t="s">
        <v>143</v>
      </c>
      <c r="G74" s="246"/>
      <c r="H74" s="248" t="s">
        <v>144</v>
      </c>
      <c r="I74" s="12"/>
      <c r="J74" s="95" t="s">
        <v>458</v>
      </c>
      <c r="K74" s="246" t="s">
        <v>140</v>
      </c>
      <c r="L74" s="28" t="s">
        <v>141</v>
      </c>
      <c r="M74" s="247" t="s">
        <v>142</v>
      </c>
      <c r="N74" s="28" t="s">
        <v>143</v>
      </c>
      <c r="O74" s="246"/>
      <c r="P74" s="248" t="s">
        <v>144</v>
      </c>
      <c r="Q74" s="12"/>
    </row>
    <row r="75" spans="2:17" ht="15">
      <c r="B75" s="12"/>
      <c r="C75" s="1472" t="s">
        <v>157</v>
      </c>
      <c r="D75" s="15">
        <v>1376</v>
      </c>
      <c r="E75" s="15" t="str">
        <f>INDEX((NPA!$C$712:$Q$856),MATCH($D75,NPA!$C$712:$C$856,0),2)</f>
        <v>JJ LOURENS</v>
      </c>
      <c r="F75" s="15">
        <f>INDEX((NPA!$C$576:$P$702),MATCH(D75,NPA!$C$576:$C$702,0),14)</f>
        <v>286</v>
      </c>
      <c r="G75" s="12"/>
      <c r="H75" s="12"/>
      <c r="I75" s="12"/>
      <c r="J75" s="12"/>
      <c r="K75" s="1472" t="s">
        <v>157</v>
      </c>
      <c r="L75" s="15">
        <v>1376</v>
      </c>
      <c r="M75" s="15" t="str">
        <f>INDEX((NPA!$C$577:$P$702),MATCH($L75,NPA!$C$577:$C$702,0),2)</f>
        <v>JJ LOURENS</v>
      </c>
      <c r="N75" s="15">
        <f>INDEX((NPA!$C$577:$P$683),MATCH($L75,NPA!$C$577:$C$683,0),14)</f>
        <v>286</v>
      </c>
      <c r="O75" s="12"/>
      <c r="P75" s="12"/>
      <c r="Q75" s="12"/>
    </row>
    <row r="76" spans="2:17" ht="15.75" thickBot="1">
      <c r="B76" s="12"/>
      <c r="C76" s="1473"/>
      <c r="D76" s="48">
        <v>1786</v>
      </c>
      <c r="E76" s="15" t="str">
        <f>INDEX((NPA!$C$712:$Q$856),MATCH($D76,NPA!$C$712:$C$856,0),2)</f>
        <v>SHAFAATH GILBERT</v>
      </c>
      <c r="F76" s="15">
        <f>INDEX((NPA!$C$576:$P$702),MATCH(D76,NPA!$C$576:$C$702,0),14)</f>
        <v>294</v>
      </c>
      <c r="G76" s="12"/>
      <c r="H76" s="12"/>
      <c r="I76" s="12"/>
      <c r="J76" s="12"/>
      <c r="K76" s="1473"/>
      <c r="L76" s="48">
        <v>1786</v>
      </c>
      <c r="M76" s="15" t="str">
        <f>INDEX((NPA!$C$577:$P$702),MATCH($L76,NPA!$C$577:$C$702,0),2)</f>
        <v>SHAFAATH GILBERT</v>
      </c>
      <c r="N76" s="15">
        <f>INDEX((NPA!$C$577:$P$683),MATCH($L76,NPA!$C$577:$C$683,0),14)</f>
        <v>294</v>
      </c>
      <c r="O76" s="12"/>
      <c r="P76" s="12"/>
      <c r="Q76" s="12"/>
    </row>
    <row r="77" spans="2:17" ht="16.5" thickBot="1">
      <c r="B77" s="12"/>
      <c r="C77" s="1474"/>
      <c r="D77" s="17">
        <v>516</v>
      </c>
      <c r="E77" s="15" t="str">
        <f>INDEX((NPA!$C$712:$Q$856),MATCH($D77,NPA!$C$712:$C$856,0),2)</f>
        <v>MORNE THUMBRAN</v>
      </c>
      <c r="F77" s="17">
        <f>INDEX((NPA!$C$576:$P$702),MATCH(D77,NPA!$C$576:$C$702,0),14)</f>
        <v>283</v>
      </c>
      <c r="G77" s="257"/>
      <c r="H77" s="248">
        <f>SUM(F75:F77)</f>
        <v>863</v>
      </c>
      <c r="I77" s="12"/>
      <c r="J77" s="12"/>
      <c r="K77" s="1474"/>
      <c r="L77" s="17">
        <v>516</v>
      </c>
      <c r="M77" s="15" t="str">
        <f>INDEX((NPA!$C$577:$P$702),MATCH($L77,NPA!$C$577:$C$702,0),2)</f>
        <v>MORNE THUMBRAN</v>
      </c>
      <c r="N77" s="15">
        <f>INDEX((NPA!$C$577:$P$683),MATCH($L77,NPA!$C$577:$C$683,0),14)</f>
        <v>283</v>
      </c>
      <c r="O77" s="257"/>
      <c r="P77" s="248">
        <f>SUM(N75:N77)</f>
        <v>863</v>
      </c>
      <c r="Q77" s="12"/>
    </row>
    <row r="78" spans="2:17" ht="15.75" thickBot="1">
      <c r="B78" s="12"/>
      <c r="C78" s="12"/>
      <c r="D78" s="6"/>
      <c r="E78" s="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6" ht="16.5" thickBot="1">
      <c r="B79" s="95" t="s">
        <v>121</v>
      </c>
      <c r="C79" s="253" t="s">
        <v>140</v>
      </c>
      <c r="D79" s="28" t="s">
        <v>141</v>
      </c>
      <c r="E79" s="254" t="s">
        <v>142</v>
      </c>
      <c r="F79" s="28" t="s">
        <v>143</v>
      </c>
      <c r="G79" s="253"/>
      <c r="H79" s="248" t="s">
        <v>144</v>
      </c>
      <c r="I79" s="12"/>
      <c r="J79" s="95" t="s">
        <v>458</v>
      </c>
      <c r="K79" s="253" t="s">
        <v>140</v>
      </c>
      <c r="L79" s="28" t="s">
        <v>141</v>
      </c>
      <c r="M79" s="254" t="s">
        <v>142</v>
      </c>
      <c r="N79" s="28" t="s">
        <v>143</v>
      </c>
      <c r="O79" s="253"/>
      <c r="P79" s="248" t="s">
        <v>144</v>
      </c>
    </row>
    <row r="80" spans="3:16" ht="15">
      <c r="C80" s="1472" t="s">
        <v>172</v>
      </c>
      <c r="D80" s="15">
        <v>1465</v>
      </c>
      <c r="E80" s="15" t="str">
        <f>INDEX((NPA!$C$712:$Q$856),MATCH($D80,NPA!$C$712:$C$856,0),2)</f>
        <v>RESHLAN NAGOOR</v>
      </c>
      <c r="F80" s="15">
        <f>INDEX((NPA!$C$576:$P$702),MATCH(D80,NPA!$C$576:$C$702,0),14)</f>
        <v>281</v>
      </c>
      <c r="G80" s="12"/>
      <c r="H80" s="12"/>
      <c r="I80" s="12"/>
      <c r="J80" s="12"/>
      <c r="K80" s="1472" t="s">
        <v>172</v>
      </c>
      <c r="L80" s="15">
        <v>1465</v>
      </c>
      <c r="M80" s="15" t="str">
        <f>INDEX((NPA!$C$577:$P$702),MATCH($L80,NPA!$C$577:$C$702,0),2)</f>
        <v>RESHLAN NAGOOR</v>
      </c>
      <c r="N80" s="15">
        <f>INDEX((NPA!$C$577:$P$683),MATCH($L80,NPA!$C$577:$C$683,0),14)</f>
        <v>281</v>
      </c>
      <c r="O80" s="12"/>
      <c r="P80" s="12"/>
    </row>
    <row r="81" spans="3:16" ht="15.75" thickBot="1">
      <c r="C81" s="1473"/>
      <c r="D81" s="48">
        <v>1383</v>
      </c>
      <c r="E81" s="15" t="str">
        <f>INDEX((NPA!$C$712:$Q$856),MATCH($D81,NPA!$C$712:$C$856,0),2)</f>
        <v>MORNAY de BEER</v>
      </c>
      <c r="F81" s="15">
        <f>INDEX((NPA!$C$576:$P$702),MATCH(D81,NPA!$C$576:$C$702,0),14)</f>
        <v>282</v>
      </c>
      <c r="G81" s="12"/>
      <c r="H81" s="12"/>
      <c r="I81" s="12"/>
      <c r="J81" s="12"/>
      <c r="K81" s="1473"/>
      <c r="L81" s="48">
        <v>1383</v>
      </c>
      <c r="M81" s="15" t="str">
        <f>INDEX((NPA!$C$577:$P$702),MATCH($L81,NPA!$C$577:$C$702,0),2)</f>
        <v>MORNAY de BEER</v>
      </c>
      <c r="N81" s="15">
        <f>INDEX((NPA!$C$577:$P$683),MATCH($L81,NPA!$C$577:$C$683,0),14)</f>
        <v>282</v>
      </c>
      <c r="O81" s="12"/>
      <c r="P81" s="12"/>
    </row>
    <row r="82" spans="3:16" ht="16.5" thickBot="1">
      <c r="C82" s="1474"/>
      <c r="D82" s="17">
        <v>2786</v>
      </c>
      <c r="E82" s="15" t="str">
        <f>INDEX((NPA!$C$712:$Q$856),MATCH($D82,NPA!$C$712:$C$856,0),2)</f>
        <v>EBRAHIM ALLIE</v>
      </c>
      <c r="F82" s="17">
        <f>INDEX((NPA!$C$576:$P$702),MATCH(D82,NPA!$C$576:$C$702,0),14)</f>
        <v>280</v>
      </c>
      <c r="G82" s="257"/>
      <c r="H82" s="248">
        <f>SUM(F80:F82)</f>
        <v>843</v>
      </c>
      <c r="I82" s="12"/>
      <c r="J82" s="12"/>
      <c r="K82" s="1474"/>
      <c r="L82" s="17">
        <v>641</v>
      </c>
      <c r="M82" s="15" t="str">
        <f>INDEX((NPA!$C$577:$P$702),MATCH($L82,NPA!$C$577:$C$702,0),2)</f>
        <v>SM MPURU</v>
      </c>
      <c r="N82" s="15">
        <f>INDEX((NPA!$C$577:$P$683),MATCH($L82,NPA!$C$577:$C$683,0),14)</f>
        <v>276</v>
      </c>
      <c r="O82" s="257"/>
      <c r="P82" s="248">
        <f>SUM(N80:N82)</f>
        <v>839</v>
      </c>
    </row>
  </sheetData>
  <sheetProtection/>
  <mergeCells count="33">
    <mergeCell ref="C55:C57"/>
    <mergeCell ref="K55:K57"/>
    <mergeCell ref="C60:C62"/>
    <mergeCell ref="K60:K62"/>
    <mergeCell ref="C75:C77"/>
    <mergeCell ref="K75:K77"/>
    <mergeCell ref="C65:C67"/>
    <mergeCell ref="K65:K67"/>
    <mergeCell ref="C70:C72"/>
    <mergeCell ref="K70:K72"/>
    <mergeCell ref="C34:C36"/>
    <mergeCell ref="K34:K36"/>
    <mergeCell ref="C45:C47"/>
    <mergeCell ref="K45:K47"/>
    <mergeCell ref="C50:C52"/>
    <mergeCell ref="K50:K52"/>
    <mergeCell ref="C39:C41"/>
    <mergeCell ref="C19:C21"/>
    <mergeCell ref="K19:K21"/>
    <mergeCell ref="C24:C26"/>
    <mergeCell ref="K24:K26"/>
    <mergeCell ref="C29:C31"/>
    <mergeCell ref="K29:K31"/>
    <mergeCell ref="C80:C82"/>
    <mergeCell ref="K80:K82"/>
    <mergeCell ref="C2:P2"/>
    <mergeCell ref="C4:P4"/>
    <mergeCell ref="C6:H6"/>
    <mergeCell ref="K6:P6"/>
    <mergeCell ref="C9:C11"/>
    <mergeCell ref="K9:K11"/>
    <mergeCell ref="C14:C16"/>
    <mergeCell ref="K14:K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7"/>
  <sheetViews>
    <sheetView zoomScale="80" zoomScaleNormal="80" zoomScalePageLayoutView="0" workbookViewId="0" topLeftCell="A1">
      <selection activeCell="P87" sqref="J6:P87"/>
    </sheetView>
  </sheetViews>
  <sheetFormatPr defaultColWidth="9.140625" defaultRowHeight="15"/>
  <cols>
    <col min="1" max="1" width="3.28125" style="0" customWidth="1"/>
    <col min="2" max="2" width="4.8515625" style="0" customWidth="1"/>
    <col min="3" max="3" width="16.28125" style="0" customWidth="1"/>
    <col min="5" max="5" width="27.8515625" style="0" customWidth="1"/>
    <col min="7" max="7" width="2.00390625" style="0" customWidth="1"/>
    <col min="8" max="8" width="12.140625" style="0" customWidth="1"/>
    <col min="9" max="9" width="4.421875" style="0" customWidth="1"/>
    <col min="10" max="10" width="6.140625" style="0" customWidth="1"/>
    <col min="11" max="11" width="16.57421875" style="0" customWidth="1"/>
    <col min="13" max="13" width="26.140625" style="0" customWidth="1"/>
    <col min="15" max="15" width="2.421875" style="0" customWidth="1"/>
    <col min="16" max="16" width="11.28125" style="0" customWidth="1"/>
    <col min="17" max="17" width="3.00390625" style="0" customWidth="1"/>
  </cols>
  <sheetData>
    <row r="1" spans="2:17" ht="15.75" thickBot="1">
      <c r="B1" s="12"/>
      <c r="C1" s="12"/>
      <c r="D1" s="6"/>
      <c r="E1" s="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s="472" customFormat="1" ht="29.25" customHeight="1" thickBot="1">
      <c r="B2" s="471"/>
      <c r="C2" s="1352" t="s">
        <v>354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3"/>
      <c r="P2" s="1354"/>
      <c r="Q2" s="471"/>
    </row>
    <row r="3" spans="2:17" s="472" customFormat="1" ht="16.5" thickBot="1">
      <c r="B3" s="565"/>
      <c r="C3" s="536"/>
      <c r="D3" s="536"/>
      <c r="E3" s="473"/>
      <c r="F3" s="386"/>
      <c r="G3" s="536"/>
      <c r="H3" s="473"/>
      <c r="I3" s="473"/>
      <c r="J3" s="473"/>
      <c r="K3" s="473"/>
      <c r="L3" s="473"/>
      <c r="M3" s="473"/>
      <c r="N3" s="536"/>
      <c r="O3" s="566"/>
      <c r="P3" s="473"/>
      <c r="Q3" s="471"/>
    </row>
    <row r="4" spans="2:17" s="472" customFormat="1" ht="24" thickBot="1">
      <c r="B4" s="471"/>
      <c r="C4" s="1366" t="s">
        <v>356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8"/>
      <c r="Q4" s="471"/>
    </row>
    <row r="5" spans="2:17" ht="15.75" thickBot="1">
      <c r="B5" s="12"/>
      <c r="C5" s="12"/>
      <c r="D5" s="6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24" thickBot="1">
      <c r="B6" s="12"/>
      <c r="C6" s="1481" t="s">
        <v>301</v>
      </c>
      <c r="D6" s="1482"/>
      <c r="E6" s="1482"/>
      <c r="F6" s="1482"/>
      <c r="G6" s="1482"/>
      <c r="H6" s="1483"/>
      <c r="I6" s="12"/>
      <c r="J6" s="12"/>
      <c r="K6" s="1475" t="s">
        <v>162</v>
      </c>
      <c r="L6" s="1476"/>
      <c r="M6" s="1476"/>
      <c r="N6" s="1476"/>
      <c r="O6" s="1476"/>
      <c r="P6" s="1477"/>
      <c r="Q6" s="12"/>
    </row>
    <row r="7" spans="2:17" ht="15.75" thickBot="1">
      <c r="B7" s="12"/>
      <c r="C7" s="12"/>
      <c r="D7" s="6"/>
      <c r="E7" s="6"/>
      <c r="F7" s="12"/>
      <c r="G7" s="12"/>
      <c r="H7" s="12"/>
      <c r="I7" s="12"/>
      <c r="J7" s="12"/>
      <c r="K7" s="12"/>
      <c r="L7" s="6"/>
      <c r="M7" s="6"/>
      <c r="N7" s="12"/>
      <c r="O7" s="12"/>
      <c r="P7" s="12"/>
      <c r="Q7" s="12"/>
    </row>
    <row r="8" spans="2:17" ht="16.5" thickBot="1">
      <c r="B8" s="95"/>
      <c r="C8" s="246"/>
      <c r="D8" s="28"/>
      <c r="E8" s="247" t="s">
        <v>142</v>
      </c>
      <c r="F8" s="28" t="s">
        <v>143</v>
      </c>
      <c r="G8" s="246"/>
      <c r="H8" s="248" t="s">
        <v>144</v>
      </c>
      <c r="I8" s="7"/>
      <c r="J8" s="95" t="s">
        <v>128</v>
      </c>
      <c r="K8" s="246" t="s">
        <v>140</v>
      </c>
      <c r="L8" s="28" t="s">
        <v>141</v>
      </c>
      <c r="M8" s="247" t="s">
        <v>142</v>
      </c>
      <c r="N8" s="28" t="s">
        <v>143</v>
      </c>
      <c r="O8" s="246"/>
      <c r="P8" s="248" t="s">
        <v>144</v>
      </c>
      <c r="Q8" s="7"/>
    </row>
    <row r="9" spans="2:17" ht="15" customHeight="1">
      <c r="B9" s="12"/>
      <c r="C9" s="1478" t="s">
        <v>299</v>
      </c>
      <c r="D9" s="15">
        <v>1</v>
      </c>
      <c r="E9" s="76" t="s">
        <v>310</v>
      </c>
      <c r="F9" s="169">
        <v>287</v>
      </c>
      <c r="G9" s="12"/>
      <c r="H9" s="12"/>
      <c r="I9" s="12"/>
      <c r="J9" s="12"/>
      <c r="K9" s="1472" t="s">
        <v>145</v>
      </c>
      <c r="L9" s="15">
        <v>1542</v>
      </c>
      <c r="M9" s="15" t="str">
        <f>INDEX((PPC!$C$194:$P$270),MATCH($L9,PPC!$C$194:$C$270,0),2)</f>
        <v>NICO VENTER</v>
      </c>
      <c r="N9" s="15">
        <f>INDEX((PPC!$C$194:$P$270),MATCH($L9,PPC!$C$194:$C$270,0),13)</f>
        <v>449</v>
      </c>
      <c r="O9" s="12"/>
      <c r="P9" s="12"/>
      <c r="Q9" s="12"/>
    </row>
    <row r="10" spans="2:17" ht="15.75" customHeight="1" thickBot="1">
      <c r="B10" s="12"/>
      <c r="C10" s="1479"/>
      <c r="D10" s="48">
        <v>2</v>
      </c>
      <c r="E10" s="1237" t="s">
        <v>194</v>
      </c>
      <c r="F10" s="167">
        <v>285</v>
      </c>
      <c r="G10" s="12"/>
      <c r="H10" s="12"/>
      <c r="I10" s="12"/>
      <c r="J10" s="12"/>
      <c r="K10" s="1473"/>
      <c r="L10" s="15">
        <v>1809</v>
      </c>
      <c r="M10" s="15" t="str">
        <f>INDEX((PPC!$C$194:$P$270),MATCH($L10,PPC!$C$194:$C$270,0),2)</f>
        <v>ELSJE SWART</v>
      </c>
      <c r="N10" s="15">
        <f>INDEX((PPC!$C$194:$P$270),MATCH($L10,PPC!$C$194:$C$270,0),13)</f>
        <v>443</v>
      </c>
      <c r="O10" s="12"/>
      <c r="P10" s="12"/>
      <c r="Q10" s="12"/>
    </row>
    <row r="11" spans="2:17" ht="16.5" thickBot="1">
      <c r="B11" s="12"/>
      <c r="C11" s="1480"/>
      <c r="D11" s="17">
        <v>3</v>
      </c>
      <c r="E11" s="1234" t="s">
        <v>285</v>
      </c>
      <c r="F11" s="161">
        <v>272</v>
      </c>
      <c r="G11" s="257"/>
      <c r="H11" s="248"/>
      <c r="I11" s="12"/>
      <c r="J11" s="12"/>
      <c r="K11" s="1474"/>
      <c r="L11" s="17">
        <v>1569</v>
      </c>
      <c r="M11" s="15" t="str">
        <f>INDEX((PPC!$C$194:$P$270),MATCH($L11,PPC!$C$194:$C$270,0),2)</f>
        <v>KARL SANDER</v>
      </c>
      <c r="N11" s="15">
        <f>INDEX((PPC!$C$194:$P$270),MATCH($L11,PPC!$C$194:$C$270,0),13)</f>
        <v>383</v>
      </c>
      <c r="O11" s="257"/>
      <c r="P11" s="248">
        <f>SUM(N9:N11)</f>
        <v>1275</v>
      </c>
      <c r="Q11" s="12"/>
    </row>
    <row r="12" spans="2:17" ht="15.75" thickBot="1">
      <c r="B12" s="12"/>
      <c r="C12" s="12"/>
      <c r="D12" s="6"/>
      <c r="E12" s="6"/>
      <c r="F12" s="12"/>
      <c r="G12" s="12"/>
      <c r="H12" s="12"/>
      <c r="I12" s="12"/>
      <c r="J12" s="12"/>
      <c r="K12" s="12"/>
      <c r="L12" s="6"/>
      <c r="M12" s="6"/>
      <c r="N12" s="12"/>
      <c r="O12" s="12"/>
      <c r="P12" s="12"/>
      <c r="Q12" s="12"/>
    </row>
    <row r="13" spans="2:17" ht="16.5" thickBot="1">
      <c r="B13" s="95"/>
      <c r="C13" s="246"/>
      <c r="D13" s="28"/>
      <c r="E13" s="247" t="s">
        <v>142</v>
      </c>
      <c r="F13" s="28" t="s">
        <v>143</v>
      </c>
      <c r="G13" s="246"/>
      <c r="H13" s="248" t="s">
        <v>144</v>
      </c>
      <c r="I13" s="12"/>
      <c r="J13" s="95" t="s">
        <v>128</v>
      </c>
      <c r="K13" s="246" t="s">
        <v>140</v>
      </c>
      <c r="L13" s="28" t="s">
        <v>141</v>
      </c>
      <c r="M13" s="247" t="s">
        <v>142</v>
      </c>
      <c r="N13" s="28" t="s">
        <v>143</v>
      </c>
      <c r="O13" s="246"/>
      <c r="P13" s="248" t="s">
        <v>144</v>
      </c>
      <c r="Q13" s="12"/>
    </row>
    <row r="14" spans="2:17" ht="15">
      <c r="B14" s="12"/>
      <c r="C14" s="1472" t="s">
        <v>300</v>
      </c>
      <c r="D14" s="15">
        <v>1</v>
      </c>
      <c r="E14" s="103" t="s">
        <v>310</v>
      </c>
      <c r="F14" s="30">
        <v>88</v>
      </c>
      <c r="G14" s="12"/>
      <c r="H14" s="12"/>
      <c r="I14" s="12"/>
      <c r="J14" s="12"/>
      <c r="K14" s="1472" t="s">
        <v>146</v>
      </c>
      <c r="L14" s="15">
        <v>1314</v>
      </c>
      <c r="M14" s="15" t="str">
        <f>INDEX((PPC!$C$194:$P$270),MATCH($L14,PPC!$C$194:$C$270,0),2)</f>
        <v>DAVE BIGGS</v>
      </c>
      <c r="N14" s="15">
        <f>INDEX((PPC!$C$194:$P$270),MATCH($L14,PPC!$C$194:$C$270,0),13)</f>
        <v>438</v>
      </c>
      <c r="O14" s="12"/>
      <c r="P14" s="12"/>
      <c r="Q14" s="12"/>
    </row>
    <row r="15" spans="2:17" ht="15.75" thickBot="1">
      <c r="B15" s="12"/>
      <c r="C15" s="1473"/>
      <c r="D15" s="48">
        <v>2</v>
      </c>
      <c r="E15" s="88" t="s">
        <v>398</v>
      </c>
      <c r="F15" s="15">
        <v>84</v>
      </c>
      <c r="G15" s="12"/>
      <c r="H15" s="12"/>
      <c r="I15" s="12"/>
      <c r="J15" s="12"/>
      <c r="K15" s="1473"/>
      <c r="L15" s="15">
        <v>1268</v>
      </c>
      <c r="M15" s="15" t="str">
        <f>INDEX((PPC!$C$194:$P$270),MATCH($L15,PPC!$C$194:$C$270,0),2)</f>
        <v>DAVE STEYN</v>
      </c>
      <c r="N15" s="15">
        <f>INDEX((PPC!$C$194:$P$270),MATCH($L15,PPC!$C$194:$C$270,0),13)</f>
        <v>437</v>
      </c>
      <c r="O15" s="12"/>
      <c r="P15" s="12"/>
      <c r="Q15" s="12"/>
    </row>
    <row r="16" spans="2:17" ht="16.5" thickBot="1">
      <c r="B16" s="12"/>
      <c r="C16" s="1474"/>
      <c r="D16" s="17">
        <v>3</v>
      </c>
      <c r="E16" s="17" t="s">
        <v>409</v>
      </c>
      <c r="F16" s="129">
        <v>76</v>
      </c>
      <c r="G16" s="257"/>
      <c r="H16" s="248"/>
      <c r="I16" s="12"/>
      <c r="J16" s="12"/>
      <c r="K16" s="1474"/>
      <c r="L16" s="17">
        <v>1051</v>
      </c>
      <c r="M16" s="15" t="str">
        <f>INDEX((PPC!$C$194:$P$270),MATCH($L16,PPC!$C$194:$C$270,0),2)</f>
        <v>RUDI BERRANGE</v>
      </c>
      <c r="N16" s="15">
        <f>INDEX((PPC!$C$194:$P$270),MATCH($L16,PPC!$C$194:$C$270,0),13)</f>
        <v>454</v>
      </c>
      <c r="O16" s="257"/>
      <c r="P16" s="248">
        <f>SUM(N14:N16)</f>
        <v>1329</v>
      </c>
      <c r="Q16" s="12"/>
    </row>
    <row r="17" spans="2:17" ht="15.75" thickBot="1">
      <c r="B17" s="12"/>
      <c r="C17" s="12"/>
      <c r="D17" s="6"/>
      <c r="E17" s="6"/>
      <c r="F17" s="12"/>
      <c r="G17" s="12"/>
      <c r="H17" s="12"/>
      <c r="I17" s="12"/>
      <c r="J17" s="12"/>
      <c r="K17" s="12"/>
      <c r="L17" s="6"/>
      <c r="M17" s="6"/>
      <c r="N17" s="12"/>
      <c r="O17" s="12"/>
      <c r="P17" s="12"/>
      <c r="Q17" s="12"/>
    </row>
    <row r="18" spans="2:17" ht="16.5" thickBot="1">
      <c r="B18" s="95"/>
      <c r="C18" s="246"/>
      <c r="D18" s="28"/>
      <c r="E18" s="247" t="s">
        <v>142</v>
      </c>
      <c r="F18" s="28" t="s">
        <v>143</v>
      </c>
      <c r="G18" s="246"/>
      <c r="H18" s="248" t="s">
        <v>144</v>
      </c>
      <c r="I18" s="12"/>
      <c r="J18" s="95" t="s">
        <v>128</v>
      </c>
      <c r="K18" s="246" t="s">
        <v>140</v>
      </c>
      <c r="L18" s="28" t="s">
        <v>141</v>
      </c>
      <c r="M18" s="247" t="s">
        <v>142</v>
      </c>
      <c r="N18" s="28" t="s">
        <v>143</v>
      </c>
      <c r="O18" s="246"/>
      <c r="P18" s="248" t="s">
        <v>144</v>
      </c>
      <c r="Q18" s="12"/>
    </row>
    <row r="19" spans="2:17" ht="15">
      <c r="B19" s="12"/>
      <c r="C19" s="1472" t="s">
        <v>469</v>
      </c>
      <c r="D19" s="15">
        <v>1</v>
      </c>
      <c r="E19" s="30" t="s">
        <v>310</v>
      </c>
      <c r="F19" s="30">
        <v>282</v>
      </c>
      <c r="G19" s="12"/>
      <c r="H19" s="12"/>
      <c r="I19" s="12"/>
      <c r="J19" s="12"/>
      <c r="K19" s="1472" t="s">
        <v>151</v>
      </c>
      <c r="L19" s="48">
        <v>1392</v>
      </c>
      <c r="M19" s="15" t="str">
        <f>INDEX((PPC!$C$194:$P$270),MATCH($L19,PPC!$C$194:$C$270,0),2)</f>
        <v>NEIL REYNEKE</v>
      </c>
      <c r="N19" s="15">
        <f>INDEX((PPC!$C$194:$P$270),MATCH($L19,PPC!$C$194:$C$270,0),13)</f>
        <v>461</v>
      </c>
      <c r="O19" s="12"/>
      <c r="P19" s="12"/>
      <c r="Q19" s="12"/>
    </row>
    <row r="20" spans="2:17" ht="15.75" thickBot="1">
      <c r="B20" s="12"/>
      <c r="C20" s="1473"/>
      <c r="D20" s="48">
        <v>2</v>
      </c>
      <c r="E20" s="31" t="s">
        <v>90</v>
      </c>
      <c r="F20" s="15">
        <v>279</v>
      </c>
      <c r="G20" s="12"/>
      <c r="H20" s="12"/>
      <c r="I20" s="12"/>
      <c r="J20" s="12"/>
      <c r="K20" s="1473"/>
      <c r="L20" s="48">
        <v>1783</v>
      </c>
      <c r="M20" s="15" t="str">
        <f>INDEX((PPC!$C$194:$P$270),MATCH($L20,PPC!$C$194:$C$270,0),2)</f>
        <v>JOHN VORSTER</v>
      </c>
      <c r="N20" s="15">
        <f>INDEX((PPC!$C$194:$P$270),MATCH($L20,PPC!$C$194:$C$270,0),13)</f>
        <v>445</v>
      </c>
      <c r="O20" s="12"/>
      <c r="P20" s="12"/>
      <c r="Q20" s="12"/>
    </row>
    <row r="21" spans="2:17" ht="16.5" thickBot="1">
      <c r="B21" s="12"/>
      <c r="C21" s="1474"/>
      <c r="D21" s="17">
        <v>3</v>
      </c>
      <c r="E21" s="17" t="s">
        <v>398</v>
      </c>
      <c r="F21" s="129">
        <v>270</v>
      </c>
      <c r="G21" s="257"/>
      <c r="H21" s="248"/>
      <c r="I21" s="12"/>
      <c r="J21" s="12"/>
      <c r="K21" s="1474"/>
      <c r="L21" s="17">
        <v>1065</v>
      </c>
      <c r="M21" s="15" t="str">
        <f>INDEX((PPC!$C$194:$P$270),MATCH($L21,PPC!$C$194:$C$270,0),2)</f>
        <v>DANIE REYNEKE</v>
      </c>
      <c r="N21" s="15">
        <f>INDEX((PPC!$C$194:$P$270),MATCH($L21,PPC!$C$194:$C$270,0),13)</f>
        <v>450</v>
      </c>
      <c r="O21" s="257"/>
      <c r="P21" s="248">
        <f>SUM(N19:N21)</f>
        <v>1356</v>
      </c>
      <c r="Q21" s="12"/>
    </row>
    <row r="22" spans="2:17" ht="15.75" thickBot="1">
      <c r="B22" s="12"/>
      <c r="C22" s="12"/>
      <c r="D22" s="6"/>
      <c r="E22" s="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6.5" thickBot="1">
      <c r="B23" s="12"/>
      <c r="C23" s="12"/>
      <c r="D23" s="633"/>
      <c r="E23" s="633"/>
      <c r="F23" s="12"/>
      <c r="G23" s="12"/>
      <c r="H23" s="12"/>
      <c r="I23" s="12"/>
      <c r="J23" s="95" t="s">
        <v>128</v>
      </c>
      <c r="K23" s="601" t="s">
        <v>140</v>
      </c>
      <c r="L23" s="28" t="s">
        <v>141</v>
      </c>
      <c r="M23" s="631" t="s">
        <v>142</v>
      </c>
      <c r="N23" s="28" t="s">
        <v>143</v>
      </c>
      <c r="O23" s="601"/>
      <c r="P23" s="248" t="s">
        <v>144</v>
      </c>
      <c r="Q23" s="12"/>
    </row>
    <row r="24" spans="2:17" ht="15">
      <c r="B24" s="12"/>
      <c r="C24" s="12"/>
      <c r="D24" s="633"/>
      <c r="E24" s="633"/>
      <c r="F24" s="12"/>
      <c r="G24" s="12"/>
      <c r="H24" s="12"/>
      <c r="I24" s="12"/>
      <c r="J24" s="12"/>
      <c r="K24" s="1472" t="s">
        <v>152</v>
      </c>
      <c r="L24" s="48">
        <v>1628</v>
      </c>
      <c r="M24" s="15" t="str">
        <f>INDEX((PPC!$C$194:$P$270),MATCH($L24,PPC!$C$194:$C$270,0),2)</f>
        <v>KEVIN MATTHEWS</v>
      </c>
      <c r="N24" s="15">
        <f>INDEX((PPC!$C$194:$P$270),MATCH($L24,PPC!$C$194:$C$270,0),13)</f>
        <v>424</v>
      </c>
      <c r="O24" s="12"/>
      <c r="P24" s="12"/>
      <c r="Q24" s="12"/>
    </row>
    <row r="25" spans="2:17" ht="15.75" thickBot="1">
      <c r="B25" s="12"/>
      <c r="C25" s="12"/>
      <c r="D25" s="633"/>
      <c r="E25" s="633"/>
      <c r="F25" s="12"/>
      <c r="G25" s="12"/>
      <c r="H25" s="12"/>
      <c r="I25" s="12"/>
      <c r="J25" s="12"/>
      <c r="K25" s="1473"/>
      <c r="L25" s="48">
        <v>1041</v>
      </c>
      <c r="M25" s="15" t="str">
        <f>INDEX((PPC!$C$194:$P$270),MATCH($L25,PPC!$C$194:$C$270,0),2)</f>
        <v>KEVIN NEETHLING</v>
      </c>
      <c r="N25" s="15">
        <f>INDEX((PPC!$C$194:$P$270),MATCH($L25,PPC!$C$194:$C$270,0),13)</f>
        <v>403</v>
      </c>
      <c r="O25" s="12"/>
      <c r="P25" s="12"/>
      <c r="Q25" s="12"/>
    </row>
    <row r="26" spans="2:17" ht="16.5" thickBot="1">
      <c r="B26" s="12"/>
      <c r="C26" s="12"/>
      <c r="D26" s="633"/>
      <c r="E26" s="633"/>
      <c r="F26" s="12"/>
      <c r="G26" s="12"/>
      <c r="H26" s="12"/>
      <c r="I26" s="12"/>
      <c r="J26" s="12"/>
      <c r="K26" s="1474"/>
      <c r="L26" s="17">
        <v>1784</v>
      </c>
      <c r="M26" s="15" t="str">
        <f>INDEX((PPC!$C$194:$P$270),MATCH($L26,PPC!$C$194:$C$270,0),2)</f>
        <v>STONE CELE</v>
      </c>
      <c r="N26" s="15">
        <f>INDEX((PPC!$C$194:$P$270),MATCH($L26,PPC!$C$194:$C$270,0),13)</f>
        <v>435</v>
      </c>
      <c r="O26" s="257"/>
      <c r="P26" s="248">
        <f>SUM(N24:N26)</f>
        <v>1262</v>
      </c>
      <c r="Q26" s="12"/>
    </row>
    <row r="27" spans="2:17" ht="15.75" thickBot="1">
      <c r="B27" s="12"/>
      <c r="C27" s="12"/>
      <c r="D27" s="633"/>
      <c r="E27" s="63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6.5" thickBot="1">
      <c r="B28" s="95"/>
      <c r="C28" s="607"/>
      <c r="D28" s="181"/>
      <c r="E28" s="181"/>
      <c r="F28" s="181"/>
      <c r="G28" s="421"/>
      <c r="H28" s="421"/>
      <c r="I28" s="7"/>
      <c r="J28" s="95" t="s">
        <v>128</v>
      </c>
      <c r="K28" s="246" t="s">
        <v>140</v>
      </c>
      <c r="L28" s="28" t="s">
        <v>141</v>
      </c>
      <c r="M28" s="247" t="s">
        <v>142</v>
      </c>
      <c r="N28" s="28" t="s">
        <v>143</v>
      </c>
      <c r="O28" s="246"/>
      <c r="P28" s="248" t="s">
        <v>144</v>
      </c>
      <c r="Q28" s="12"/>
    </row>
    <row r="29" spans="2:17" ht="15" customHeight="1" thickBot="1">
      <c r="B29" s="12"/>
      <c r="C29" s="1481"/>
      <c r="D29" s="1482"/>
      <c r="E29" s="1482"/>
      <c r="F29" s="1482"/>
      <c r="G29" s="1482"/>
      <c r="H29" s="1483"/>
      <c r="I29" s="12"/>
      <c r="J29" s="12"/>
      <c r="K29" s="1472" t="s">
        <v>149</v>
      </c>
      <c r="L29" s="15">
        <v>1287</v>
      </c>
      <c r="M29" s="15" t="str">
        <f>INDEX((PPC!$C$194:$P$270),MATCH($L29,PPC!$C$194:$C$270,0),2)</f>
        <v>HANSIE ERASMUS</v>
      </c>
      <c r="N29" s="15">
        <f>INDEX((PPC!$C$194:$P$270),MATCH($L29,PPC!$C$194:$C$270,0),13)</f>
        <v>466</v>
      </c>
      <c r="O29" s="12"/>
      <c r="P29" s="12"/>
      <c r="Q29" s="12"/>
    </row>
    <row r="30" spans="2:17" ht="15.75" customHeight="1" thickBot="1">
      <c r="B30" s="12"/>
      <c r="C30" s="12"/>
      <c r="D30" s="6"/>
      <c r="E30" s="6"/>
      <c r="F30" s="12"/>
      <c r="G30" s="12"/>
      <c r="H30" s="12"/>
      <c r="I30" s="12"/>
      <c r="J30" s="12"/>
      <c r="K30" s="1473"/>
      <c r="L30" s="15">
        <v>169</v>
      </c>
      <c r="M30" s="15" t="str">
        <f>INDEX((PPC!$C$194:$P$270),MATCH($L30,PPC!$C$194:$C$270,0),2)</f>
        <v>CHRISTO CROUS</v>
      </c>
      <c r="N30" s="15">
        <f>INDEX((PPC!$C$194:$P$270),MATCH($L30,PPC!$C$194:$C$270,0),13)</f>
        <v>471</v>
      </c>
      <c r="O30" s="12"/>
      <c r="P30" s="12"/>
      <c r="Q30" s="12"/>
    </row>
    <row r="31" spans="2:17" ht="16.5" thickBot="1">
      <c r="B31" s="12"/>
      <c r="C31" s="632"/>
      <c r="D31" s="632"/>
      <c r="E31" s="632"/>
      <c r="F31" s="632"/>
      <c r="G31" s="632"/>
      <c r="H31" s="632"/>
      <c r="I31" s="12"/>
      <c r="J31" s="12"/>
      <c r="K31" s="1474"/>
      <c r="L31" s="17">
        <v>2</v>
      </c>
      <c r="M31" s="15" t="str">
        <f>INDEX((PPC!$C$194:$P$270),MATCH($L31,PPC!$C$194:$C$270,0),2)</f>
        <v>FRANCOIS van TONDER</v>
      </c>
      <c r="N31" s="15">
        <f>INDEX((PPC!$C$194:$P$270),MATCH($L31,PPC!$C$194:$C$270,0),13)</f>
        <v>466</v>
      </c>
      <c r="O31" s="257"/>
      <c r="P31" s="248">
        <f>SUM(N29:N31)</f>
        <v>1403</v>
      </c>
      <c r="Q31" s="12"/>
    </row>
    <row r="32" spans="2:17" ht="16.5" thickBot="1">
      <c r="B32" s="12"/>
      <c r="C32" s="607"/>
      <c r="D32" s="181"/>
      <c r="E32" s="181"/>
      <c r="F32" s="181"/>
      <c r="G32" s="421"/>
      <c r="H32" s="421"/>
      <c r="I32" s="12"/>
      <c r="J32" s="12"/>
      <c r="K32" s="12"/>
      <c r="L32" s="6"/>
      <c r="M32" s="6"/>
      <c r="N32" s="12"/>
      <c r="O32" s="12"/>
      <c r="P32" s="12"/>
      <c r="Q32" s="12"/>
    </row>
    <row r="33" spans="2:17" ht="16.5" thickBot="1">
      <c r="B33" s="95"/>
      <c r="C33" s="607"/>
      <c r="D33" s="181"/>
      <c r="E33" s="181"/>
      <c r="F33" s="181"/>
      <c r="G33" s="421"/>
      <c r="H33" s="421"/>
      <c r="I33" s="12"/>
      <c r="J33" s="95" t="s">
        <v>128</v>
      </c>
      <c r="K33" s="246" t="s">
        <v>140</v>
      </c>
      <c r="L33" s="28" t="s">
        <v>141</v>
      </c>
      <c r="M33" s="247" t="s">
        <v>142</v>
      </c>
      <c r="N33" s="28" t="s">
        <v>143</v>
      </c>
      <c r="O33" s="246"/>
      <c r="P33" s="248" t="s">
        <v>144</v>
      </c>
      <c r="Q33" s="12"/>
    </row>
    <row r="34" spans="2:17" ht="15" customHeight="1">
      <c r="B34" s="12"/>
      <c r="C34" s="607"/>
      <c r="D34" s="181"/>
      <c r="E34" s="181"/>
      <c r="F34" s="181"/>
      <c r="G34" s="421"/>
      <c r="H34" s="632"/>
      <c r="I34" s="12"/>
      <c r="J34" s="12"/>
      <c r="K34" s="1472" t="s">
        <v>150</v>
      </c>
      <c r="L34" s="48">
        <v>13</v>
      </c>
      <c r="M34" s="15" t="str">
        <f>INDEX((PPC!$C$194:$P$270),MATCH($L34,PPC!$C$194:$C$270,0),2)</f>
        <v>NICO RAUTENBACH</v>
      </c>
      <c r="N34" s="15">
        <f>INDEX((PPC!$C$194:$P$270),MATCH($L34,PPC!$C$194:$C$270,0),13)</f>
        <v>458</v>
      </c>
      <c r="O34" s="12"/>
      <c r="P34" s="12"/>
      <c r="Q34" s="12"/>
    </row>
    <row r="35" spans="2:17" ht="15.75" customHeight="1" thickBot="1">
      <c r="B35" s="12"/>
      <c r="C35" s="12"/>
      <c r="D35" s="6"/>
      <c r="E35" s="633"/>
      <c r="F35" s="633"/>
      <c r="G35" s="12"/>
      <c r="H35" s="12"/>
      <c r="I35" s="12"/>
      <c r="J35" s="12"/>
      <c r="K35" s="1473"/>
      <c r="L35" s="15">
        <v>1539</v>
      </c>
      <c r="M35" s="15" t="str">
        <f>INDEX((PPC!$C$194:$P$270),MATCH($L35,PPC!$C$194:$C$270,0),2)</f>
        <v>PHILIP HAVENGA</v>
      </c>
      <c r="N35" s="15">
        <f>INDEX((PPC!$C$194:$P$270),MATCH($L35,PPC!$C$194:$C$270,0),13)</f>
        <v>452</v>
      </c>
      <c r="O35" s="12"/>
      <c r="P35" s="12"/>
      <c r="Q35" s="12"/>
    </row>
    <row r="36" spans="2:17" ht="16.5" thickBot="1">
      <c r="B36" s="12"/>
      <c r="C36" s="632"/>
      <c r="D36" s="632"/>
      <c r="E36" s="102"/>
      <c r="F36" s="102"/>
      <c r="G36" s="632"/>
      <c r="H36" s="632"/>
      <c r="I36" s="12"/>
      <c r="J36" s="12"/>
      <c r="K36" s="1474"/>
      <c r="L36" s="17">
        <v>1372</v>
      </c>
      <c r="M36" s="15" t="str">
        <f>INDEX((PPC!$C$194:$P$270),MATCH($L36,PPC!$C$194:$C$270,0),2)</f>
        <v>GERALD CHAMPION</v>
      </c>
      <c r="N36" s="15">
        <f>INDEX((PPC!$C$194:$P$270),MATCH($L36,PPC!$C$194:$C$270,0),13)</f>
        <v>465</v>
      </c>
      <c r="O36" s="257"/>
      <c r="P36" s="248">
        <f>SUM(N34:N36)</f>
        <v>1375</v>
      </c>
      <c r="Q36" s="12"/>
    </row>
    <row r="37" spans="2:17" ht="16.5" thickBot="1">
      <c r="B37" s="12"/>
      <c r="C37" s="607"/>
      <c r="D37" s="181"/>
      <c r="E37" s="181"/>
      <c r="F37" s="181"/>
      <c r="G37" s="421"/>
      <c r="H37" s="421"/>
      <c r="I37" s="12"/>
      <c r="J37" s="12"/>
      <c r="K37" s="12"/>
      <c r="L37" s="6"/>
      <c r="M37" s="6"/>
      <c r="N37" s="12"/>
      <c r="O37" s="12"/>
      <c r="P37" s="12"/>
      <c r="Q37" s="12"/>
    </row>
    <row r="38" spans="2:17" ht="16.5" thickBot="1">
      <c r="B38" s="95"/>
      <c r="C38" s="607"/>
      <c r="D38" s="181"/>
      <c r="E38" s="181"/>
      <c r="F38" s="181"/>
      <c r="G38" s="421"/>
      <c r="H38" s="421"/>
      <c r="I38" s="12"/>
      <c r="J38" s="95" t="s">
        <v>128</v>
      </c>
      <c r="K38" s="246" t="s">
        <v>140</v>
      </c>
      <c r="L38" s="28" t="s">
        <v>141</v>
      </c>
      <c r="M38" s="247" t="s">
        <v>142</v>
      </c>
      <c r="N38" s="28" t="s">
        <v>143</v>
      </c>
      <c r="O38" s="246"/>
      <c r="P38" s="248" t="s">
        <v>144</v>
      </c>
      <c r="Q38" s="12"/>
    </row>
    <row r="39" spans="2:17" ht="15" customHeight="1">
      <c r="B39" s="12"/>
      <c r="C39" s="607"/>
      <c r="D39" s="181"/>
      <c r="E39" s="181"/>
      <c r="F39" s="181"/>
      <c r="G39" s="421"/>
      <c r="H39" s="632"/>
      <c r="I39" s="12"/>
      <c r="J39" s="12"/>
      <c r="K39" s="1472" t="s">
        <v>174</v>
      </c>
      <c r="L39" s="15">
        <v>1233</v>
      </c>
      <c r="M39" s="15" t="str">
        <f>INDEX((PPC!$C$194:$P$270),MATCH($L39,PPC!$C$194:$C$270,0),2)</f>
        <v>WARREN LUCAS</v>
      </c>
      <c r="N39" s="15">
        <f>INDEX((PPC!$C$194:$P$270),MATCH($L39,PPC!$C$194:$C$270,0),13)</f>
        <v>430</v>
      </c>
      <c r="O39" s="12"/>
      <c r="P39" s="12"/>
      <c r="Q39" s="12"/>
    </row>
    <row r="40" spans="2:17" ht="15.75" customHeight="1" thickBot="1">
      <c r="B40" s="12"/>
      <c r="C40" s="607"/>
      <c r="D40" s="181"/>
      <c r="E40" s="181"/>
      <c r="F40" s="181"/>
      <c r="G40" s="421"/>
      <c r="H40" s="632"/>
      <c r="I40" s="12"/>
      <c r="J40" s="12"/>
      <c r="K40" s="1473"/>
      <c r="L40" s="48">
        <v>1618</v>
      </c>
      <c r="M40" s="15" t="str">
        <f>INDEX((PPC!$C$194:$P$270),MATCH($L40,PPC!$C$194:$C$270,0),2)</f>
        <v>HAMISH DEAL</v>
      </c>
      <c r="N40" s="15">
        <f>INDEX((PPC!$C$194:$P$270),MATCH($L40,PPC!$C$194:$C$270,0),13)</f>
        <v>439</v>
      </c>
      <c r="O40" s="12"/>
      <c r="P40" s="12"/>
      <c r="Q40" s="12"/>
    </row>
    <row r="41" spans="2:17" ht="16.5" thickBot="1">
      <c r="B41" s="12"/>
      <c r="C41" s="607"/>
      <c r="D41" s="181"/>
      <c r="E41" s="181"/>
      <c r="F41" s="181"/>
      <c r="G41" s="421"/>
      <c r="H41" s="632"/>
      <c r="I41" s="12"/>
      <c r="J41" s="12"/>
      <c r="K41" s="1474"/>
      <c r="L41" s="17">
        <v>1277</v>
      </c>
      <c r="M41" s="15" t="str">
        <f>INDEX((PPC!$C$194:$P$270),MATCH($L41,PPC!$C$194:$C$270,0),2)</f>
        <v>JARED DEAL</v>
      </c>
      <c r="N41" s="15">
        <f>INDEX((PPC!$C$194:$P$270),MATCH($L41,PPC!$C$194:$C$270,0),13)</f>
        <v>389</v>
      </c>
      <c r="O41" s="257"/>
      <c r="P41" s="248">
        <f>SUM(N39:N41)</f>
        <v>1258</v>
      </c>
      <c r="Q41" s="12"/>
    </row>
    <row r="42" spans="2:17" ht="15.75">
      <c r="B42" s="1663"/>
      <c r="C42" s="1664"/>
      <c r="D42" s="1665"/>
      <c r="E42" s="1665"/>
      <c r="F42" s="1665"/>
      <c r="G42" s="1666"/>
      <c r="H42" s="1667"/>
      <c r="I42" s="1663"/>
      <c r="J42" s="1663"/>
      <c r="K42" s="1667"/>
      <c r="L42" s="1665"/>
      <c r="M42" s="1665"/>
      <c r="N42" s="1665"/>
      <c r="O42" s="1666"/>
      <c r="P42" s="1667"/>
      <c r="Q42" s="12"/>
    </row>
    <row r="43" spans="2:17" ht="16.5" thickBot="1">
      <c r="B43" s="12"/>
      <c r="C43" s="607"/>
      <c r="D43" s="181"/>
      <c r="E43" s="181"/>
      <c r="F43" s="181"/>
      <c r="G43" s="421"/>
      <c r="H43" s="1181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6.5" thickBot="1">
      <c r="B44" s="95" t="s">
        <v>457</v>
      </c>
      <c r="C44" s="601" t="s">
        <v>140</v>
      </c>
      <c r="D44" s="28" t="s">
        <v>141</v>
      </c>
      <c r="E44" s="631" t="s">
        <v>142</v>
      </c>
      <c r="F44" s="28" t="s">
        <v>143</v>
      </c>
      <c r="G44" s="601"/>
      <c r="H44" s="248" t="s">
        <v>144</v>
      </c>
      <c r="I44" s="12"/>
      <c r="J44" s="95">
        <v>600</v>
      </c>
      <c r="K44" s="246" t="s">
        <v>140</v>
      </c>
      <c r="L44" s="28" t="s">
        <v>141</v>
      </c>
      <c r="M44" s="247" t="s">
        <v>142</v>
      </c>
      <c r="N44" s="28" t="s">
        <v>143</v>
      </c>
      <c r="O44" s="246"/>
      <c r="P44" s="248" t="s">
        <v>144</v>
      </c>
      <c r="Q44" s="12"/>
    </row>
    <row r="45" spans="2:17" ht="15">
      <c r="B45" s="12"/>
      <c r="C45" s="1472" t="s">
        <v>149</v>
      </c>
      <c r="D45" s="15"/>
      <c r="E45" s="15" t="e">
        <f>INDEX((PPC!$C$309:$Q$328),MATCH($D45,PPC!$C$309:$C$328,0),2)</f>
        <v>#N/A</v>
      </c>
      <c r="F45" s="15" t="e">
        <f>INDEX((PPC!$C$309:$P$328),MATCH(D45,PPC!$C$309:$C$328,0),14)</f>
        <v>#N/A</v>
      </c>
      <c r="G45" s="12"/>
      <c r="H45" s="12"/>
      <c r="I45" s="12"/>
      <c r="J45" s="12"/>
      <c r="K45" s="1472" t="s">
        <v>149</v>
      </c>
      <c r="L45" s="15">
        <v>2</v>
      </c>
      <c r="M45" s="15" t="str">
        <f>INDEX((PPC!$C$338:$N$412),MATCH($L45,PPC!$C$338:$C$412,0),2)</f>
        <v>FRANSCOIS van TONDER</v>
      </c>
      <c r="N45" s="15">
        <f>INDEX((PPC!$C$338:$N$412),MATCH($L45,PPC!$C$338:$C$412,0),12)</f>
        <v>572</v>
      </c>
      <c r="O45" s="12"/>
      <c r="P45" s="12"/>
      <c r="Q45" s="12"/>
    </row>
    <row r="46" spans="2:17" ht="15.75" thickBot="1">
      <c r="B46" s="12"/>
      <c r="C46" s="1473"/>
      <c r="D46" s="48"/>
      <c r="E46" s="15" t="e">
        <f>INDEX((PPC!$C$311:$Q$331),MATCH($D46,PPC!$C$311:$C$331,0),2)</f>
        <v>#N/A</v>
      </c>
      <c r="F46" s="15" t="e">
        <f>INDEX((PPC!$C$309:$P$328),MATCH(D46,PPC!$C$309:$C$328,0),14)</f>
        <v>#N/A</v>
      </c>
      <c r="G46" s="12"/>
      <c r="H46" s="12"/>
      <c r="I46" s="12"/>
      <c r="J46" s="12"/>
      <c r="K46" s="1473"/>
      <c r="L46" s="48">
        <v>1287</v>
      </c>
      <c r="M46" s="15" t="str">
        <f>INDEX((PPC!$C$338:$N$412),MATCH($L46,PPC!$C$338:$C$412,0),2)</f>
        <v>HANSIE ERASMUS</v>
      </c>
      <c r="N46" s="15">
        <f>INDEX((PPC!$C$338:$N$412),MATCH($L46,PPC!$C$338:$C$412,0),12)</f>
        <v>517</v>
      </c>
      <c r="O46" s="12"/>
      <c r="P46" s="12"/>
      <c r="Q46" s="12"/>
    </row>
    <row r="47" spans="2:17" ht="16.5" thickBot="1">
      <c r="B47" s="12"/>
      <c r="C47" s="1474"/>
      <c r="D47" s="17"/>
      <c r="E47" s="15" t="e">
        <f>INDEX((PPC!$C$311:$Q$331),MATCH($D47,PPC!$C$311:$C$331,0),2)</f>
        <v>#N/A</v>
      </c>
      <c r="F47" s="15" t="e">
        <f>INDEX((PPC!$C$309:$P$328),MATCH(D47,PPC!$C$309:$C$328,0),14)</f>
        <v>#N/A</v>
      </c>
      <c r="G47" s="257"/>
      <c r="H47" s="248" t="e">
        <f>SUM(F45:F47)</f>
        <v>#N/A</v>
      </c>
      <c r="I47" s="7"/>
      <c r="J47" s="12"/>
      <c r="K47" s="1474"/>
      <c r="L47" s="17">
        <v>169</v>
      </c>
      <c r="M47" s="15" t="str">
        <f>INDEX((PPC!$C$338:$N$412),MATCH($L47,PPC!$C$338:$C$412,0),2)</f>
        <v>CHRISTO CROUS</v>
      </c>
      <c r="N47" s="15">
        <f>INDEX((PPC!$C$338:$N$412),MATCH($L47,PPC!$C$338:$C$412,0),12)</f>
        <v>568</v>
      </c>
      <c r="O47" s="257"/>
      <c r="P47" s="248">
        <f>SUM(N45:N47)</f>
        <v>1657</v>
      </c>
      <c r="Q47" s="12"/>
    </row>
    <row r="48" spans="2:17" ht="15" customHeight="1" thickBot="1">
      <c r="B48" s="12"/>
      <c r="C48" s="607"/>
      <c r="D48" s="181"/>
      <c r="E48" s="181"/>
      <c r="F48" s="181"/>
      <c r="G48" s="421"/>
      <c r="H48" s="1181"/>
      <c r="I48" s="12"/>
      <c r="J48" s="12"/>
      <c r="K48" s="12"/>
      <c r="L48" s="6"/>
      <c r="M48" s="6"/>
      <c r="N48" s="12"/>
      <c r="O48" s="12"/>
      <c r="P48" s="12"/>
      <c r="Q48" s="12"/>
    </row>
    <row r="49" spans="2:17" ht="15.75" customHeight="1" thickBot="1">
      <c r="B49" s="95" t="s">
        <v>457</v>
      </c>
      <c r="C49" s="601" t="s">
        <v>140</v>
      </c>
      <c r="D49" s="28" t="s">
        <v>141</v>
      </c>
      <c r="E49" s="631" t="s">
        <v>142</v>
      </c>
      <c r="F49" s="28" t="s">
        <v>143</v>
      </c>
      <c r="G49" s="601"/>
      <c r="H49" s="248" t="s">
        <v>144</v>
      </c>
      <c r="I49" s="12"/>
      <c r="J49" s="95">
        <f>J44</f>
        <v>600</v>
      </c>
      <c r="K49" s="246" t="s">
        <v>140</v>
      </c>
      <c r="L49" s="28" t="s">
        <v>141</v>
      </c>
      <c r="M49" s="247" t="s">
        <v>142</v>
      </c>
      <c r="N49" s="28" t="s">
        <v>143</v>
      </c>
      <c r="O49" s="246"/>
      <c r="P49" s="248" t="s">
        <v>144</v>
      </c>
      <c r="Q49" s="12"/>
    </row>
    <row r="50" spans="2:17" ht="15">
      <c r="B50" s="12"/>
      <c r="C50" s="1472" t="s">
        <v>42</v>
      </c>
      <c r="D50" s="15"/>
      <c r="E50" s="15" t="e">
        <f>INDEX((PPC!$C$309:$Q$328),MATCH($D50,PPC!$C$309:$C$328,0),2)</f>
        <v>#N/A</v>
      </c>
      <c r="F50" s="15" t="e">
        <f>INDEX((PPC!$C$309:$P$328),MATCH(D50,PPC!$C$309:$C$328,0),14)</f>
        <v>#N/A</v>
      </c>
      <c r="G50" s="12"/>
      <c r="H50" s="12"/>
      <c r="I50" s="12"/>
      <c r="J50" s="12"/>
      <c r="K50" s="1472" t="s">
        <v>150</v>
      </c>
      <c r="L50" s="15">
        <v>13</v>
      </c>
      <c r="M50" s="15" t="str">
        <f>INDEX((PPC!$C$338:$N$412),MATCH($L50,PPC!$C$338:$C$412,0),2)</f>
        <v>NICO RAUTENBACH</v>
      </c>
      <c r="N50" s="15">
        <f>INDEX((PPC!$C$338:$N$412),MATCH($L50,PPC!$C$338:$C$412,0),12)</f>
        <v>539</v>
      </c>
      <c r="O50" s="12"/>
      <c r="P50" s="12"/>
      <c r="Q50" s="12"/>
    </row>
    <row r="51" spans="2:17" ht="15.75" thickBot="1">
      <c r="B51" s="12"/>
      <c r="C51" s="1473"/>
      <c r="D51" s="48"/>
      <c r="E51" s="15" t="e">
        <f>INDEX((PPC!$C$311:$Q$331),MATCH($D51,PPC!$C$311:$C$331,0),2)</f>
        <v>#N/A</v>
      </c>
      <c r="F51" s="15" t="e">
        <f>INDEX((PPC!$C$309:$P$328),MATCH(D51,PPC!$C$309:$C$328,0),14)</f>
        <v>#N/A</v>
      </c>
      <c r="G51" s="12"/>
      <c r="H51" s="12"/>
      <c r="I51" s="12"/>
      <c r="J51" s="12"/>
      <c r="K51" s="1473"/>
      <c r="L51" s="48">
        <v>1539</v>
      </c>
      <c r="M51" s="15" t="str">
        <f>INDEX((PPC!$C$338:$N$412),MATCH($L51,PPC!$C$338:$C$412,0),2)</f>
        <v>PHILIP HAVENGA</v>
      </c>
      <c r="N51" s="15">
        <f>INDEX((PPC!$C$338:$N$412),MATCH($L51,PPC!$C$338:$C$412,0),12)</f>
        <v>516</v>
      </c>
      <c r="O51" s="12"/>
      <c r="P51" s="12"/>
      <c r="Q51" s="12"/>
    </row>
    <row r="52" spans="2:17" ht="16.5" thickBot="1">
      <c r="B52" s="12"/>
      <c r="C52" s="1474"/>
      <c r="D52" s="17"/>
      <c r="E52" s="15" t="e">
        <f>INDEX((PPC!$C$311:$Q$331),MATCH($D52,PPC!$C$311:$C$331,0),2)</f>
        <v>#N/A</v>
      </c>
      <c r="F52" s="15" t="e">
        <f>INDEX((PPC!$C$309:$P$328),MATCH(D52,PPC!$C$309:$C$328,0),14)</f>
        <v>#N/A</v>
      </c>
      <c r="G52" s="257"/>
      <c r="H52" s="248" t="e">
        <f>SUM(F50:F52)</f>
        <v>#N/A</v>
      </c>
      <c r="I52" s="12"/>
      <c r="J52" s="12"/>
      <c r="K52" s="1474"/>
      <c r="L52" s="17">
        <v>1372</v>
      </c>
      <c r="M52" s="15" t="str">
        <f>INDEX((PPC!$C$338:$N$412),MATCH($L52,PPC!$C$338:$C$412,0),2)</f>
        <v>GERALD CHAMPION</v>
      </c>
      <c r="N52" s="15">
        <f>INDEX((PPC!$C$338:$N$412),MATCH($L52,PPC!$C$338:$C$412,0),12)</f>
        <v>551</v>
      </c>
      <c r="O52" s="257"/>
      <c r="P52" s="248">
        <f>SUM(N50:N52)</f>
        <v>1606</v>
      </c>
      <c r="Q52" s="12"/>
    </row>
    <row r="53" spans="2:17" ht="15" customHeight="1" thickBot="1">
      <c r="B53" s="12"/>
      <c r="C53" s="607"/>
      <c r="D53" s="181"/>
      <c r="E53" s="181"/>
      <c r="F53" s="181"/>
      <c r="G53" s="421"/>
      <c r="H53" s="1181"/>
      <c r="I53" s="12"/>
      <c r="J53" s="12"/>
      <c r="K53" s="12"/>
      <c r="L53" s="6"/>
      <c r="M53" s="6"/>
      <c r="N53" s="12"/>
      <c r="O53" s="12"/>
      <c r="P53" s="12"/>
      <c r="Q53" s="12"/>
    </row>
    <row r="54" spans="2:17" ht="15.75" customHeight="1" thickBot="1">
      <c r="B54" s="95"/>
      <c r="C54" s="601" t="s">
        <v>140</v>
      </c>
      <c r="D54" s="28" t="s">
        <v>141</v>
      </c>
      <c r="E54" s="631" t="s">
        <v>142</v>
      </c>
      <c r="F54" s="28" t="s">
        <v>143</v>
      </c>
      <c r="G54" s="601"/>
      <c r="H54" s="248" t="s">
        <v>144</v>
      </c>
      <c r="I54" s="12"/>
      <c r="J54" s="95">
        <f>J49</f>
        <v>600</v>
      </c>
      <c r="K54" s="246" t="s">
        <v>140</v>
      </c>
      <c r="L54" s="28" t="s">
        <v>141</v>
      </c>
      <c r="M54" s="247" t="s">
        <v>142</v>
      </c>
      <c r="N54" s="28" t="s">
        <v>143</v>
      </c>
      <c r="O54" s="246"/>
      <c r="P54" s="248" t="s">
        <v>144</v>
      </c>
      <c r="Q54" s="12"/>
    </row>
    <row r="55" spans="2:17" ht="15">
      <c r="B55" s="12"/>
      <c r="C55" s="1472" t="s">
        <v>149</v>
      </c>
      <c r="D55" s="15"/>
      <c r="E55" s="15" t="e">
        <f>INDEX((PPC!$C$309:$Q$328),MATCH($D55,PPC!$C$309:$C$328,0),2)</f>
        <v>#N/A</v>
      </c>
      <c r="F55" s="15" t="e">
        <f>INDEX((PPC!$C$196:$P$272),MATCH(D55,PPC!$C$196:$C$272,0),13)</f>
        <v>#N/A</v>
      </c>
      <c r="G55" s="12"/>
      <c r="H55" s="12"/>
      <c r="I55" s="12"/>
      <c r="J55" s="12"/>
      <c r="K55" s="1472" t="s">
        <v>145</v>
      </c>
      <c r="L55" s="15">
        <v>1569</v>
      </c>
      <c r="M55" s="15" t="str">
        <f>INDEX((PPC!$C$338:$N$412),MATCH($L55,PPC!$C$338:$C$412,0),2)</f>
        <v>KARL SANDER</v>
      </c>
      <c r="N55" s="15">
        <f>INDEX((PPC!$C$338:$N$412),MATCH($L55,PPC!$C$338:$C$412,0),12)</f>
        <v>552</v>
      </c>
      <c r="O55" s="12"/>
      <c r="P55" s="12"/>
      <c r="Q55" s="12"/>
    </row>
    <row r="56" spans="2:17" ht="15.75" thickBot="1">
      <c r="B56" s="12"/>
      <c r="C56" s="1473"/>
      <c r="D56" s="48"/>
      <c r="E56" s="15" t="e">
        <f>INDEX((PPC!$C$311:$Q$331),MATCH($D56,PPC!$C$311:$C$331,0),2)</f>
        <v>#N/A</v>
      </c>
      <c r="F56" s="15" t="e">
        <f>INDEX((PPC!$C$196:$P$272),MATCH(D56,PPC!$C$196:$C$272,0),13)</f>
        <v>#N/A</v>
      </c>
      <c r="G56" s="12"/>
      <c r="H56" s="12"/>
      <c r="I56" s="12"/>
      <c r="J56" s="12"/>
      <c r="K56" s="1473"/>
      <c r="L56" s="48">
        <v>1542</v>
      </c>
      <c r="M56" s="15" t="str">
        <f>INDEX((PPC!$C$338:$N$412),MATCH($L56,PPC!$C$338:$C$412,0),2)</f>
        <v>NICO VENTER</v>
      </c>
      <c r="N56" s="15">
        <f>INDEX((PPC!$C$338:$N$412),MATCH($L56,PPC!$C$338:$C$412,0),12)</f>
        <v>537</v>
      </c>
      <c r="O56" s="12"/>
      <c r="P56" s="12"/>
      <c r="Q56" s="12"/>
    </row>
    <row r="57" spans="2:17" ht="16.5" thickBot="1">
      <c r="B57" s="12"/>
      <c r="C57" s="1474"/>
      <c r="D57" s="17"/>
      <c r="E57" s="15" t="e">
        <f>INDEX((PPC!$C$311:$Q$331),MATCH($D57,PPC!$C$311:$C$331,0),2)</f>
        <v>#N/A</v>
      </c>
      <c r="F57" s="17" t="e">
        <f>INDEX((PPC!$C$196:$P$272),MATCH(D57,PPC!$C$196:$C$272,0),13)</f>
        <v>#N/A</v>
      </c>
      <c r="G57" s="257"/>
      <c r="H57" s="248" t="e">
        <f>SUM(F55:F57)</f>
        <v>#N/A</v>
      </c>
      <c r="I57" s="12"/>
      <c r="J57" s="12"/>
      <c r="K57" s="1474"/>
      <c r="L57" s="17">
        <v>1809</v>
      </c>
      <c r="M57" s="15" t="str">
        <f>INDEX((PPC!$C$338:$N$412),MATCH($L57,PPC!$C$338:$C$412,0),2)</f>
        <v>ELSJE SWART</v>
      </c>
      <c r="N57" s="15">
        <f>INDEX((PPC!$C$338:$N$412),MATCH($L57,PPC!$C$338:$C$412,0),12)</f>
        <v>533</v>
      </c>
      <c r="O57" s="257"/>
      <c r="P57" s="248">
        <f>SUM(N55:N57)</f>
        <v>1622</v>
      </c>
      <c r="Q57" s="12"/>
    </row>
    <row r="58" spans="2:17" ht="15" customHeight="1" thickBot="1">
      <c r="B58" s="12"/>
      <c r="C58" s="607"/>
      <c r="D58" s="181"/>
      <c r="E58" s="181"/>
      <c r="F58" s="181"/>
      <c r="G58" s="421"/>
      <c r="H58" s="1181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.75" customHeight="1" thickBot="1">
      <c r="B59" s="95"/>
      <c r="C59" s="601" t="s">
        <v>140</v>
      </c>
      <c r="D59" s="28" t="s">
        <v>141</v>
      </c>
      <c r="E59" s="631" t="s">
        <v>142</v>
      </c>
      <c r="F59" s="28" t="s">
        <v>143</v>
      </c>
      <c r="G59" s="601"/>
      <c r="H59" s="248" t="s">
        <v>144</v>
      </c>
      <c r="I59" s="12"/>
      <c r="J59" s="95">
        <f>J54</f>
        <v>600</v>
      </c>
      <c r="K59" s="246" t="s">
        <v>140</v>
      </c>
      <c r="L59" s="28" t="s">
        <v>141</v>
      </c>
      <c r="M59" s="247" t="s">
        <v>142</v>
      </c>
      <c r="N59" s="28" t="s">
        <v>143</v>
      </c>
      <c r="O59" s="246"/>
      <c r="P59" s="248" t="s">
        <v>144</v>
      </c>
      <c r="Q59" s="12"/>
    </row>
    <row r="60" spans="2:17" ht="15">
      <c r="B60" s="12"/>
      <c r="C60" s="1472" t="s">
        <v>149</v>
      </c>
      <c r="D60" s="15"/>
      <c r="E60" s="15" t="e">
        <f>INDEX((PPC!$C$309:$Q$328),MATCH($D60,PPC!$C$309:$C$328,0),2)</f>
        <v>#N/A</v>
      </c>
      <c r="F60" s="15" t="e">
        <f>INDEX((PPC!$C$196:$P$272),MATCH(D60,PPC!$C$196:$C$272,0),13)</f>
        <v>#N/A</v>
      </c>
      <c r="G60" s="12"/>
      <c r="H60" s="12"/>
      <c r="I60" s="12"/>
      <c r="J60" s="12"/>
      <c r="K60" s="1472" t="s">
        <v>151</v>
      </c>
      <c r="L60" s="15">
        <v>1392</v>
      </c>
      <c r="M60" s="15" t="str">
        <f>INDEX((PPC!$C$338:$N$412),MATCH($L60,PPC!$C$338:$C$412,0),2)</f>
        <v>NEIL REYNEKE</v>
      </c>
      <c r="N60" s="15">
        <f>INDEX((PPC!$C$338:$N$412),MATCH($L60,PPC!$C$338:$C$412,0),12)</f>
        <v>562</v>
      </c>
      <c r="O60" s="12"/>
      <c r="P60" s="12"/>
      <c r="Q60" s="12"/>
    </row>
    <row r="61" spans="2:17" ht="15.75" thickBot="1">
      <c r="B61" s="12"/>
      <c r="C61" s="1473"/>
      <c r="D61" s="48"/>
      <c r="E61" s="15" t="e">
        <f>INDEX((PPC!$C$311:$Q$331),MATCH($D61,PPC!$C$311:$C$331,0),2)</f>
        <v>#N/A</v>
      </c>
      <c r="F61" s="15" t="e">
        <f>INDEX((PPC!$C$196:$P$272),MATCH(D61,PPC!$C$196:$C$272,0),13)</f>
        <v>#N/A</v>
      </c>
      <c r="G61" s="12"/>
      <c r="H61" s="12"/>
      <c r="I61" s="12"/>
      <c r="J61" s="12"/>
      <c r="K61" s="1473"/>
      <c r="L61" s="48">
        <v>1783</v>
      </c>
      <c r="M61" s="15" t="str">
        <f>INDEX((PPC!$C$338:$N$412),MATCH($L61,PPC!$C$338:$C$412,0),2)</f>
        <v>JOHN VORSTER</v>
      </c>
      <c r="N61" s="15">
        <f>INDEX((PPC!$C$338:$N$412),MATCH($L61,PPC!$C$338:$C$412,0),12)</f>
        <v>524</v>
      </c>
      <c r="O61" s="12"/>
      <c r="P61" s="12"/>
      <c r="Q61" s="12"/>
    </row>
    <row r="62" spans="2:17" ht="16.5" thickBot="1">
      <c r="B62" s="12"/>
      <c r="C62" s="1474"/>
      <c r="D62" s="17"/>
      <c r="E62" s="15" t="e">
        <f>INDEX((PPC!$C$311:$Q$331),MATCH($D62,PPC!$C$311:$C$331,0),2)</f>
        <v>#N/A</v>
      </c>
      <c r="F62" s="17" t="e">
        <f>INDEX((PPC!$C$196:$P$272),MATCH(D62,PPC!$C$196:$C$272,0),13)</f>
        <v>#N/A</v>
      </c>
      <c r="G62" s="257"/>
      <c r="H62" s="248" t="e">
        <f>SUM(F60:F62)</f>
        <v>#N/A</v>
      </c>
      <c r="I62" s="12"/>
      <c r="J62" s="12"/>
      <c r="K62" s="1474"/>
      <c r="L62" s="17">
        <v>1065</v>
      </c>
      <c r="M62" s="15" t="str">
        <f>INDEX((PPC!$C$338:$N$412),MATCH($L62,PPC!$C$338:$C$412,0),2)</f>
        <v>DANIE REYNEKE</v>
      </c>
      <c r="N62" s="15">
        <f>INDEX((PPC!$C$338:$N$412),MATCH($L62,PPC!$C$338:$C$412,0),12)</f>
        <v>0</v>
      </c>
      <c r="O62" s="257"/>
      <c r="P62" s="248">
        <f>SUM(N60:N62)</f>
        <v>1086</v>
      </c>
      <c r="Q62" s="12"/>
    </row>
    <row r="63" spans="2:17" ht="15" customHeight="1" thickBot="1">
      <c r="B63" s="12"/>
      <c r="C63" s="607"/>
      <c r="D63" s="181"/>
      <c r="E63" s="181"/>
      <c r="F63" s="181"/>
      <c r="G63" s="421"/>
      <c r="H63" s="1181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5.75" customHeight="1" thickBot="1">
      <c r="B64" s="95"/>
      <c r="C64" s="601" t="s">
        <v>140</v>
      </c>
      <c r="D64" s="28" t="s">
        <v>141</v>
      </c>
      <c r="E64" s="631" t="s">
        <v>142</v>
      </c>
      <c r="F64" s="28" t="s">
        <v>143</v>
      </c>
      <c r="G64" s="601"/>
      <c r="H64" s="248" t="s">
        <v>144</v>
      </c>
      <c r="I64" s="12"/>
      <c r="J64" s="95">
        <f>J59</f>
        <v>600</v>
      </c>
      <c r="K64" s="246" t="s">
        <v>140</v>
      </c>
      <c r="L64" s="28" t="s">
        <v>141</v>
      </c>
      <c r="M64" s="247" t="s">
        <v>142</v>
      </c>
      <c r="N64" s="28" t="s">
        <v>143</v>
      </c>
      <c r="O64" s="246"/>
      <c r="P64" s="248" t="s">
        <v>144</v>
      </c>
      <c r="Q64" s="12"/>
    </row>
    <row r="65" spans="2:17" ht="15">
      <c r="B65" s="12"/>
      <c r="C65" s="1472" t="s">
        <v>149</v>
      </c>
      <c r="D65" s="15"/>
      <c r="E65" s="15" t="e">
        <f>INDEX((PPC!$C$309:$Q$328),MATCH($D65,PPC!$C$309:$C$328,0),2)</f>
        <v>#N/A</v>
      </c>
      <c r="F65" s="15" t="e">
        <f>INDEX((PPC!$C$196:$P$272),MATCH(D65,PPC!$C$196:$C$272,0),13)</f>
        <v>#N/A</v>
      </c>
      <c r="G65" s="12"/>
      <c r="H65" s="12"/>
      <c r="I65" s="12"/>
      <c r="J65" s="12"/>
      <c r="K65" s="1472" t="s">
        <v>152</v>
      </c>
      <c r="L65" s="15">
        <v>1628</v>
      </c>
      <c r="M65" s="15" t="str">
        <f>INDEX((PPC!$C$338:$N$412),MATCH($L65,PPC!$C$338:$C$412,0),2)</f>
        <v>KEVIN MATTHEWS</v>
      </c>
      <c r="N65" s="15">
        <f>INDEX((PPC!$C$338:$N$412),MATCH($L65,PPC!$C$338:$C$412,0),12)</f>
        <v>477</v>
      </c>
      <c r="O65" s="12"/>
      <c r="P65" s="12"/>
      <c r="Q65" s="12"/>
    </row>
    <row r="66" spans="2:17" ht="15.75" thickBot="1">
      <c r="B66" s="12"/>
      <c r="C66" s="1473"/>
      <c r="D66" s="48"/>
      <c r="E66" s="15" t="e">
        <f>INDEX((PPC!$C$311:$Q$331),MATCH($D66,PPC!$C$311:$C$331,0),2)</f>
        <v>#N/A</v>
      </c>
      <c r="F66" s="15" t="e">
        <f>INDEX((PPC!$C$196:$P$272),MATCH(D66,PPC!$C$196:$C$272,0),13)</f>
        <v>#N/A</v>
      </c>
      <c r="G66" s="12"/>
      <c r="H66" s="12"/>
      <c r="I66" s="12"/>
      <c r="J66" s="12"/>
      <c r="K66" s="1473"/>
      <c r="L66" s="48">
        <v>1041</v>
      </c>
      <c r="M66" s="15" t="str">
        <f>INDEX((PPC!$C$338:$N$412),MATCH($L66,PPC!$C$338:$C$412,0),2)</f>
        <v>KEVIN NEETHLING</v>
      </c>
      <c r="N66" s="15">
        <f>INDEX((PPC!$C$338:$N$412),MATCH($L66,PPC!$C$338:$C$412,0),12)</f>
        <v>533</v>
      </c>
      <c r="O66" s="12"/>
      <c r="P66" s="12"/>
      <c r="Q66" s="12"/>
    </row>
    <row r="67" spans="2:17" ht="16.5" thickBot="1">
      <c r="B67" s="12"/>
      <c r="C67" s="1474"/>
      <c r="D67" s="17"/>
      <c r="E67" s="15" t="e">
        <f>INDEX((PPC!$C$311:$Q$331),MATCH($D67,PPC!$C$311:$C$331,0),2)</f>
        <v>#N/A</v>
      </c>
      <c r="F67" s="17" t="e">
        <f>INDEX((PPC!$C$196:$P$272),MATCH(D67,PPC!$C$196:$C$272,0),13)</f>
        <v>#N/A</v>
      </c>
      <c r="G67" s="257"/>
      <c r="H67" s="248" t="e">
        <f>SUM(F65:F67)</f>
        <v>#N/A</v>
      </c>
      <c r="I67" s="12"/>
      <c r="J67" s="12"/>
      <c r="K67" s="1474"/>
      <c r="L67" s="17">
        <v>1799</v>
      </c>
      <c r="M67" s="15" t="str">
        <f>INDEX((PPC!$C$338:$N$412),MATCH($L67,PPC!$C$338:$C$412,0),2)</f>
        <v>MELANIE MORGAN</v>
      </c>
      <c r="N67" s="15">
        <f>INDEX((PPC!$C$338:$N$412),MATCH($L67,PPC!$C$338:$C$412,0),12)</f>
        <v>500</v>
      </c>
      <c r="O67" s="257"/>
      <c r="P67" s="248">
        <f>SUM(N65:N67)</f>
        <v>1510</v>
      </c>
      <c r="Q67" s="12"/>
    </row>
    <row r="68" spans="2:17" ht="15" customHeight="1" thickBot="1">
      <c r="B68" s="12"/>
      <c r="C68" s="607"/>
      <c r="D68" s="181"/>
      <c r="E68" s="181"/>
      <c r="F68" s="181"/>
      <c r="G68" s="421"/>
      <c r="H68" s="1181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5.75" customHeight="1" thickBot="1">
      <c r="B69" s="95"/>
      <c r="C69" s="601" t="s">
        <v>140</v>
      </c>
      <c r="D69" s="28" t="s">
        <v>141</v>
      </c>
      <c r="E69" s="631" t="s">
        <v>142</v>
      </c>
      <c r="F69" s="28" t="s">
        <v>143</v>
      </c>
      <c r="G69" s="601"/>
      <c r="H69" s="248" t="s">
        <v>144</v>
      </c>
      <c r="I69" s="12"/>
      <c r="J69" s="95">
        <f>J64</f>
        <v>600</v>
      </c>
      <c r="K69" s="246" t="s">
        <v>140</v>
      </c>
      <c r="L69" s="28" t="s">
        <v>141</v>
      </c>
      <c r="M69" s="247" t="s">
        <v>142</v>
      </c>
      <c r="N69" s="28" t="s">
        <v>143</v>
      </c>
      <c r="O69" s="246"/>
      <c r="P69" s="248" t="s">
        <v>144</v>
      </c>
      <c r="Q69" s="12"/>
    </row>
    <row r="70" spans="2:17" ht="15">
      <c r="B70" s="12"/>
      <c r="C70" s="1472" t="s">
        <v>149</v>
      </c>
      <c r="D70" s="15"/>
      <c r="E70" s="15" t="e">
        <f>INDEX((PPC!$C$309:$Q$328),MATCH($D70,PPC!$C$309:$C$328,0),2)</f>
        <v>#N/A</v>
      </c>
      <c r="F70" s="15" t="e">
        <f>INDEX((PPC!$C$196:$P$272),MATCH(D70,PPC!$C$196:$C$272,0),13)</f>
        <v>#N/A</v>
      </c>
      <c r="G70" s="12"/>
      <c r="H70" s="12"/>
      <c r="I70" s="12"/>
      <c r="J70" s="12"/>
      <c r="K70" s="1472" t="s">
        <v>156</v>
      </c>
      <c r="L70" s="15">
        <v>1475</v>
      </c>
      <c r="M70" s="15" t="str">
        <f>INDEX((PPC!$C$338:$N$412),MATCH($L70,PPC!$C$338:$C$412,0),2)</f>
        <v>GHALID ALLIE</v>
      </c>
      <c r="N70" s="15">
        <f>INDEX((PPC!$C$338:$N$412),MATCH($L70,PPC!$C$338:$C$412,0),12)</f>
        <v>579</v>
      </c>
      <c r="O70" s="12"/>
      <c r="P70" s="12"/>
      <c r="Q70" s="12"/>
    </row>
    <row r="71" spans="2:17" ht="15.75" thickBot="1">
      <c r="B71" s="12"/>
      <c r="C71" s="1473"/>
      <c r="D71" s="48"/>
      <c r="E71" s="15" t="e">
        <f>INDEX((PPC!$C$311:$Q$331),MATCH($D71,PPC!$C$311:$C$331,0),2)</f>
        <v>#N/A</v>
      </c>
      <c r="F71" s="15" t="e">
        <f>INDEX((PPC!$C$196:$P$272),MATCH(D71,PPC!$C$196:$C$272,0),13)</f>
        <v>#N/A</v>
      </c>
      <c r="G71" s="12"/>
      <c r="H71" s="12"/>
      <c r="I71" s="12"/>
      <c r="J71" s="12"/>
      <c r="K71" s="1473"/>
      <c r="L71" s="48">
        <v>1786</v>
      </c>
      <c r="M71" s="15" t="str">
        <f>INDEX((PPC!$C$338:$N$412),MATCH($L71,PPC!$C$338:$C$412,0),2)</f>
        <v>SHAFI GILBERT</v>
      </c>
      <c r="N71" s="15">
        <f>INDEX((PPC!$C$338:$N$412),MATCH($L71,PPC!$C$338:$C$412,0),12)</f>
        <v>582</v>
      </c>
      <c r="O71" s="12"/>
      <c r="P71" s="12"/>
      <c r="Q71" s="12"/>
    </row>
    <row r="72" spans="2:17" ht="16.5" thickBot="1">
      <c r="B72" s="12"/>
      <c r="C72" s="1474"/>
      <c r="D72" s="17"/>
      <c r="E72" s="15" t="e">
        <f>INDEX((PPC!$C$311:$Q$331),MATCH($D72,PPC!$C$311:$C$331,0),2)</f>
        <v>#N/A</v>
      </c>
      <c r="F72" s="17" t="e">
        <f>INDEX((PPC!$C$196:$P$272),MATCH(D72,PPC!$C$196:$C$272,0),13)</f>
        <v>#N/A</v>
      </c>
      <c r="G72" s="257"/>
      <c r="H72" s="248" t="e">
        <f>SUM(F70:F72)</f>
        <v>#N/A</v>
      </c>
      <c r="I72" s="12"/>
      <c r="J72" s="12"/>
      <c r="K72" s="1474"/>
      <c r="L72" s="17">
        <v>322</v>
      </c>
      <c r="M72" s="15" t="str">
        <f>INDEX((PPC!$C$338:$N$412),MATCH($L72,PPC!$C$338:$C$412,0),2)</f>
        <v>RIDWAAN LEVY</v>
      </c>
      <c r="N72" s="15">
        <f>INDEX((PPC!$C$338:$N$412),MATCH($L72,PPC!$C$338:$C$412,0),12)</f>
        <v>574</v>
      </c>
      <c r="O72" s="257"/>
      <c r="P72" s="248">
        <f>SUM(N70:N72)</f>
        <v>1735</v>
      </c>
      <c r="Q72" s="12"/>
    </row>
    <row r="73" spans="2:17" ht="15" customHeight="1" thickBot="1">
      <c r="B73" s="12"/>
      <c r="C73" s="607"/>
      <c r="D73" s="181"/>
      <c r="E73" s="181"/>
      <c r="F73" s="181"/>
      <c r="G73" s="421"/>
      <c r="H73" s="1181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5.75" customHeight="1" thickBot="1">
      <c r="B74" s="95"/>
      <c r="C74" s="601" t="s">
        <v>140</v>
      </c>
      <c r="D74" s="28" t="s">
        <v>141</v>
      </c>
      <c r="E74" s="631" t="s">
        <v>142</v>
      </c>
      <c r="F74" s="28" t="s">
        <v>143</v>
      </c>
      <c r="G74" s="601"/>
      <c r="H74" s="248" t="s">
        <v>144</v>
      </c>
      <c r="I74" s="12"/>
      <c r="J74" s="95">
        <f>J69</f>
        <v>600</v>
      </c>
      <c r="K74" s="246" t="s">
        <v>140</v>
      </c>
      <c r="L74" s="28" t="s">
        <v>141</v>
      </c>
      <c r="M74" s="247" t="s">
        <v>142</v>
      </c>
      <c r="N74" s="28" t="s">
        <v>143</v>
      </c>
      <c r="O74" s="246"/>
      <c r="P74" s="248" t="s">
        <v>144</v>
      </c>
      <c r="Q74" s="12"/>
    </row>
    <row r="75" spans="2:17" ht="15">
      <c r="B75" s="12"/>
      <c r="C75" s="1472" t="s">
        <v>149</v>
      </c>
      <c r="D75" s="15"/>
      <c r="E75" s="15" t="e">
        <f>INDEX((PPC!$C$309:$Q$328),MATCH($D75,PPC!$C$309:$C$328,0),2)</f>
        <v>#N/A</v>
      </c>
      <c r="F75" s="15" t="e">
        <f>INDEX((PPC!$C$196:$P$272),MATCH(D75,PPC!$C$196:$C$272,0),13)</f>
        <v>#N/A</v>
      </c>
      <c r="G75" s="12"/>
      <c r="H75" s="12"/>
      <c r="I75" s="12"/>
      <c r="J75" s="12"/>
      <c r="K75" s="1472" t="s">
        <v>157</v>
      </c>
      <c r="L75" s="31">
        <v>1376</v>
      </c>
      <c r="M75" s="15" t="str">
        <f>INDEX((PPC!$C$338:$N$412),MATCH($L75,PPC!$C$338:$C$412,0),2)</f>
        <v>JJ LOURENS</v>
      </c>
      <c r="N75" s="15">
        <f>INDEX((PPC!$C$338:$N$412),MATCH($L75,PPC!$C$338:$C$412,0),12)</f>
        <v>518</v>
      </c>
      <c r="O75" s="12"/>
      <c r="P75" s="12"/>
      <c r="Q75" s="12"/>
    </row>
    <row r="76" spans="2:17" ht="15.75" thickBot="1">
      <c r="B76" s="12"/>
      <c r="C76" s="1473"/>
      <c r="D76" s="48"/>
      <c r="E76" s="15" t="e">
        <f>INDEX((PPC!$C$311:$Q$331),MATCH($D76,PPC!$C$311:$C$331,0),2)</f>
        <v>#N/A</v>
      </c>
      <c r="F76" s="15" t="e">
        <f>INDEX((PPC!$C$196:$P$272),MATCH(D76,PPC!$C$196:$C$272,0),13)</f>
        <v>#N/A</v>
      </c>
      <c r="G76" s="12"/>
      <c r="H76" s="12"/>
      <c r="I76" s="12"/>
      <c r="J76" s="12"/>
      <c r="K76" s="1473"/>
      <c r="L76" s="48">
        <v>1786</v>
      </c>
      <c r="M76" s="15" t="str">
        <f>INDEX((PPC!$C$338:$N$412),MATCH($L76,PPC!$C$338:$C$412,0),2)</f>
        <v>SHAFI GILBERT</v>
      </c>
      <c r="N76" s="15">
        <f>INDEX((PPC!$C$338:$N$412),MATCH($L76,PPC!$C$338:$C$412,0),12)</f>
        <v>582</v>
      </c>
      <c r="O76" s="12"/>
      <c r="P76" s="12"/>
      <c r="Q76" s="12"/>
    </row>
    <row r="77" spans="2:17" ht="16.5" thickBot="1">
      <c r="B77" s="12"/>
      <c r="C77" s="1474"/>
      <c r="D77" s="17"/>
      <c r="E77" s="15" t="e">
        <f>INDEX((PPC!$C$311:$Q$331),MATCH($D77,PPC!$C$311:$C$331,0),2)</f>
        <v>#N/A</v>
      </c>
      <c r="F77" s="17" t="e">
        <f>INDEX((PPC!$C$196:$P$272),MATCH(D77,PPC!$C$196:$C$272,0),13)</f>
        <v>#N/A</v>
      </c>
      <c r="G77" s="257"/>
      <c r="H77" s="248" t="e">
        <f>SUM(F75:F77)</f>
        <v>#N/A</v>
      </c>
      <c r="I77" s="12"/>
      <c r="J77" s="12"/>
      <c r="K77" s="1474"/>
      <c r="L77" s="17">
        <v>516</v>
      </c>
      <c r="M77" s="15" t="str">
        <f>INDEX((PPC!$C$338:$N$412),MATCH($L77,PPC!$C$338:$C$412,0),2)</f>
        <v>MORNE THUMBRAN</v>
      </c>
      <c r="N77" s="15">
        <f>INDEX((PPC!$C$338:$N$412),MATCH($L77,PPC!$C$338:$C$412,0),12)</f>
        <v>0</v>
      </c>
      <c r="O77" s="257"/>
      <c r="P77" s="248">
        <f>SUM(N75:N77)</f>
        <v>1100</v>
      </c>
      <c r="Q77" s="12"/>
    </row>
    <row r="78" spans="2:17" ht="15" customHeight="1" thickBot="1">
      <c r="B78" s="12"/>
      <c r="C78" s="607"/>
      <c r="D78" s="181"/>
      <c r="E78" s="181"/>
      <c r="F78" s="181"/>
      <c r="G78" s="421"/>
      <c r="H78" s="63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5.75" customHeight="1" thickBot="1">
      <c r="B79" s="95"/>
      <c r="C79" s="601" t="s">
        <v>140</v>
      </c>
      <c r="D79" s="28" t="s">
        <v>141</v>
      </c>
      <c r="E79" s="631" t="s">
        <v>142</v>
      </c>
      <c r="F79" s="28" t="s">
        <v>143</v>
      </c>
      <c r="G79" s="601"/>
      <c r="H79" s="248" t="s">
        <v>144</v>
      </c>
      <c r="I79" s="12"/>
      <c r="J79" s="95">
        <f>J74</f>
        <v>600</v>
      </c>
      <c r="K79" s="246" t="s">
        <v>140</v>
      </c>
      <c r="L79" s="28" t="s">
        <v>141</v>
      </c>
      <c r="M79" s="247" t="s">
        <v>142</v>
      </c>
      <c r="N79" s="28" t="s">
        <v>143</v>
      </c>
      <c r="O79" s="246"/>
      <c r="P79" s="248" t="s">
        <v>144</v>
      </c>
      <c r="Q79" s="12"/>
    </row>
    <row r="80" spans="2:17" ht="15">
      <c r="B80" s="12"/>
      <c r="C80" s="1472" t="s">
        <v>149</v>
      </c>
      <c r="D80" s="15"/>
      <c r="E80" s="15" t="e">
        <f>INDEX((PPC!$C$309:$Q$328),MATCH($D80,PPC!$C$309:$C$328,0),2)</f>
        <v>#N/A</v>
      </c>
      <c r="F80" s="15" t="e">
        <f>INDEX((PPC!$C$196:$P$272),MATCH(D80,PPC!$C$196:$C$272,0),13)</f>
        <v>#N/A</v>
      </c>
      <c r="G80" s="12"/>
      <c r="H80" s="12"/>
      <c r="I80" s="12"/>
      <c r="J80" s="12"/>
      <c r="K80" s="1472" t="s">
        <v>172</v>
      </c>
      <c r="L80" s="31">
        <v>1383</v>
      </c>
      <c r="M80" s="15" t="str">
        <f>INDEX((PPC!$C$338:$N$412),MATCH($L80,PPC!$C$338:$C$412,0),2)</f>
        <v>MORNAY de BEER</v>
      </c>
      <c r="N80" s="15">
        <f>INDEX((PPC!$C$338:$N$412),MATCH($L80,PPC!$C$338:$C$412,0),12)</f>
        <v>569</v>
      </c>
      <c r="O80" s="12"/>
      <c r="P80" s="12"/>
      <c r="Q80" s="12"/>
    </row>
    <row r="81" spans="2:17" ht="15.75" thickBot="1">
      <c r="B81" s="12"/>
      <c r="C81" s="1473"/>
      <c r="D81" s="48"/>
      <c r="E81" s="15" t="e">
        <f>INDEX((PPC!$C$311:$Q$331),MATCH($D81,PPC!$C$311:$C$331,0),2)</f>
        <v>#N/A</v>
      </c>
      <c r="F81" s="15" t="e">
        <f>INDEX((PPC!$C$196:$P$272),MATCH(D81,PPC!$C$196:$C$272,0),13)</f>
        <v>#N/A</v>
      </c>
      <c r="G81" s="12"/>
      <c r="H81" s="12"/>
      <c r="I81" s="12"/>
      <c r="J81" s="12"/>
      <c r="K81" s="1473"/>
      <c r="L81" s="48">
        <v>1225</v>
      </c>
      <c r="M81" s="15" t="str">
        <f>INDEX((PPC!$C$338:$N$412),MATCH($L81,PPC!$C$338:$C$412,0),2)</f>
        <v>LESTER GOLDMAN</v>
      </c>
      <c r="N81" s="15">
        <f>INDEX((PPC!$C$338:$N$412),MATCH($L81,PPC!$C$338:$C$412,0),12)</f>
        <v>406</v>
      </c>
      <c r="O81" s="12"/>
      <c r="P81" s="12"/>
      <c r="Q81" s="12"/>
    </row>
    <row r="82" spans="2:17" ht="16.5" thickBot="1">
      <c r="B82" s="12"/>
      <c r="C82" s="1474"/>
      <c r="D82" s="17"/>
      <c r="E82" s="15" t="e">
        <f>INDEX((PPC!$C$311:$Q$331),MATCH($D82,PPC!$C$311:$C$331,0),2)</f>
        <v>#N/A</v>
      </c>
      <c r="F82" s="17" t="e">
        <f>INDEX((PPC!$C$196:$P$272),MATCH(D82,PPC!$C$196:$C$272,0),13)</f>
        <v>#N/A</v>
      </c>
      <c r="G82" s="257"/>
      <c r="H82" s="248" t="e">
        <f>SUM(F80:F82)</f>
        <v>#N/A</v>
      </c>
      <c r="I82" s="12"/>
      <c r="J82" s="12"/>
      <c r="K82" s="1474"/>
      <c r="L82" s="17">
        <v>638</v>
      </c>
      <c r="M82" s="15" t="str">
        <f>INDEX((PPC!$C$338:$N$412),MATCH($L82,PPC!$C$338:$C$412,0),2)</f>
        <v>ASH GOVIND</v>
      </c>
      <c r="N82" s="15">
        <f>INDEX((PPC!$C$338:$N$412),MATCH($L82,PPC!$C$338:$C$412,0),12)</f>
        <v>507</v>
      </c>
      <c r="O82" s="257"/>
      <c r="P82" s="248">
        <f>SUM(N80:N82)</f>
        <v>1482</v>
      </c>
      <c r="Q82" s="12"/>
    </row>
    <row r="83" spans="2:17" ht="15" customHeight="1" thickBot="1">
      <c r="B83" s="12"/>
      <c r="C83" s="607"/>
      <c r="D83" s="181"/>
      <c r="E83" s="181"/>
      <c r="F83" s="181"/>
      <c r="G83" s="421"/>
      <c r="H83" s="63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5.75" customHeight="1" thickBot="1">
      <c r="B84" s="12"/>
      <c r="C84" s="12"/>
      <c r="D84" s="6"/>
      <c r="E84" s="6"/>
      <c r="F84" s="12"/>
      <c r="G84" s="12"/>
      <c r="H84" s="12"/>
      <c r="I84" s="12"/>
      <c r="J84" s="95">
        <f>J79</f>
        <v>600</v>
      </c>
      <c r="K84" s="601" t="s">
        <v>140</v>
      </c>
      <c r="L84" s="28" t="s">
        <v>141</v>
      </c>
      <c r="M84" s="631" t="s">
        <v>142</v>
      </c>
      <c r="N84" s="28" t="s">
        <v>143</v>
      </c>
      <c r="O84" s="601"/>
      <c r="P84" s="248" t="s">
        <v>144</v>
      </c>
      <c r="Q84" s="12"/>
    </row>
    <row r="85" spans="2:17" ht="15" customHeight="1">
      <c r="B85" s="12"/>
      <c r="I85" s="12"/>
      <c r="J85" s="12"/>
      <c r="K85" s="1472" t="s">
        <v>146</v>
      </c>
      <c r="L85" s="15">
        <v>1268</v>
      </c>
      <c r="M85" s="15" t="str">
        <f>INDEX((PPC!$C$338:$N$412),MATCH($L85,PPC!$C$338:$C$412,0),2)</f>
        <v>DAVE STEYN</v>
      </c>
      <c r="N85" s="15">
        <f>INDEX((PPC!$C$338:$N$412),MATCH($L85,PPC!$C$338:$C$412,0),12)</f>
        <v>478</v>
      </c>
      <c r="O85" s="12"/>
      <c r="P85" s="12"/>
      <c r="Q85" s="12"/>
    </row>
    <row r="86" spans="2:17" ht="15.75" customHeight="1" thickBot="1">
      <c r="B86" s="12"/>
      <c r="I86" s="12"/>
      <c r="J86" s="12"/>
      <c r="K86" s="1473"/>
      <c r="L86" s="48">
        <v>1051</v>
      </c>
      <c r="M86" s="15" t="str">
        <f>INDEX((PPC!$C$338:$N$412),MATCH($L86,PPC!$C$338:$C$412,0),2)</f>
        <v>RUDI BERRANGE</v>
      </c>
      <c r="N86" s="15">
        <f>INDEX((PPC!$C$338:$N$412),MATCH($L86,PPC!$C$338:$C$412,0),12)</f>
        <v>489</v>
      </c>
      <c r="O86" s="12"/>
      <c r="P86" s="12"/>
      <c r="Q86" s="12"/>
    </row>
    <row r="87" spans="10:16" ht="16.5" thickBot="1">
      <c r="J87" s="12"/>
      <c r="K87" s="1474"/>
      <c r="L87" s="17">
        <v>1143</v>
      </c>
      <c r="M87" s="15" t="str">
        <f>INDEX((PPC!$C$338:$N$412),MATCH($L87,PPC!$C$338:$C$412,0),2)</f>
        <v>VEENE JANSE van RENSBURG</v>
      </c>
      <c r="N87" s="15">
        <f>INDEX((PPC!$C$338:$N$412),MATCH($L87,PPC!$C$338:$C$412,0),12)</f>
        <v>495</v>
      </c>
      <c r="O87" s="257"/>
      <c r="P87" s="248">
        <f>SUM(N85:N87)</f>
        <v>1462</v>
      </c>
    </row>
  </sheetData>
  <sheetProtection/>
  <mergeCells count="32">
    <mergeCell ref="K85:K87"/>
    <mergeCell ref="K65:K67"/>
    <mergeCell ref="K70:K72"/>
    <mergeCell ref="K75:K77"/>
    <mergeCell ref="C29:H29"/>
    <mergeCell ref="K50:K52"/>
    <mergeCell ref="K55:K57"/>
    <mergeCell ref="K60:K62"/>
    <mergeCell ref="K34:K36"/>
    <mergeCell ref="K39:K41"/>
    <mergeCell ref="C14:C16"/>
    <mergeCell ref="K14:K16"/>
    <mergeCell ref="C19:C21"/>
    <mergeCell ref="K19:K21"/>
    <mergeCell ref="K29:K31"/>
    <mergeCell ref="C45:C47"/>
    <mergeCell ref="C2:P2"/>
    <mergeCell ref="C4:P4"/>
    <mergeCell ref="C6:H6"/>
    <mergeCell ref="K6:P6"/>
    <mergeCell ref="C9:C11"/>
    <mergeCell ref="K9:K11"/>
    <mergeCell ref="C80:C82"/>
    <mergeCell ref="K24:K26"/>
    <mergeCell ref="C50:C52"/>
    <mergeCell ref="C55:C57"/>
    <mergeCell ref="C60:C62"/>
    <mergeCell ref="C65:C67"/>
    <mergeCell ref="C70:C72"/>
    <mergeCell ref="C75:C77"/>
    <mergeCell ref="K45:K47"/>
    <mergeCell ref="K80:K8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4"/>
  <sheetViews>
    <sheetView zoomScale="75" zoomScaleNormal="75" zoomScalePageLayoutView="0" workbookViewId="0" topLeftCell="A156">
      <selection activeCell="R163" sqref="R163"/>
    </sheetView>
  </sheetViews>
  <sheetFormatPr defaultColWidth="9.140625" defaultRowHeight="15"/>
  <cols>
    <col min="1" max="1" width="2.28125" style="0" customWidth="1"/>
    <col min="2" max="2" width="3.421875" style="0" customWidth="1"/>
    <col min="3" max="3" width="14.57421875" style="0" customWidth="1"/>
    <col min="5" max="5" width="24.28125" style="0" customWidth="1"/>
    <col min="7" max="7" width="2.00390625" style="0" customWidth="1"/>
    <col min="8" max="8" width="11.8515625" style="0" customWidth="1"/>
    <col min="9" max="9" width="5.28125" style="0" customWidth="1"/>
    <col min="10" max="10" width="16.00390625" style="0" customWidth="1"/>
    <col min="12" max="12" width="22.00390625" style="0" customWidth="1"/>
    <col min="14" max="14" width="3.57421875" style="0" customWidth="1"/>
    <col min="15" max="15" width="12.140625" style="0" customWidth="1"/>
    <col min="16" max="16" width="3.00390625" style="0" customWidth="1"/>
  </cols>
  <sheetData>
    <row r="1" spans="2:16" ht="15.75" thickBot="1">
      <c r="B1" s="12"/>
      <c r="C1" s="12"/>
      <c r="D1" s="6"/>
      <c r="E1" s="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s="472" customFormat="1" ht="30.75" customHeight="1" thickBot="1">
      <c r="B2" s="471"/>
      <c r="C2" s="1352" t="s">
        <v>354</v>
      </c>
      <c r="D2" s="1353"/>
      <c r="E2" s="1353"/>
      <c r="F2" s="1353"/>
      <c r="G2" s="1353"/>
      <c r="H2" s="1353"/>
      <c r="I2" s="1353"/>
      <c r="J2" s="1353"/>
      <c r="K2" s="1353"/>
      <c r="L2" s="1353"/>
      <c r="M2" s="1353"/>
      <c r="N2" s="1353"/>
      <c r="O2" s="1354"/>
      <c r="P2" s="471"/>
    </row>
    <row r="3" spans="2:16" s="472" customFormat="1" ht="16.5" thickBot="1">
      <c r="B3" s="565"/>
      <c r="C3" s="536"/>
      <c r="D3" s="536"/>
      <c r="E3" s="473"/>
      <c r="F3" s="386"/>
      <c r="G3" s="536"/>
      <c r="H3" s="473"/>
      <c r="I3" s="473"/>
      <c r="J3" s="473"/>
      <c r="K3" s="473"/>
      <c r="L3" s="473"/>
      <c r="M3" s="536"/>
      <c r="N3" s="566"/>
      <c r="O3" s="473"/>
      <c r="P3" s="471"/>
    </row>
    <row r="4" spans="2:16" s="472" customFormat="1" ht="24" thickBot="1">
      <c r="B4" s="471"/>
      <c r="C4" s="1366" t="s">
        <v>355</v>
      </c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8"/>
      <c r="P4" s="471"/>
    </row>
    <row r="5" spans="2:16" ht="15.75" thickBot="1">
      <c r="B5" s="12"/>
      <c r="C5" s="12"/>
      <c r="D5" s="6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30.75" customHeight="1" thickBot="1">
      <c r="B6" s="12"/>
      <c r="C6" s="1506" t="s">
        <v>177</v>
      </c>
      <c r="D6" s="1507"/>
      <c r="E6" s="1507"/>
      <c r="F6" s="1507"/>
      <c r="G6" s="1507"/>
      <c r="H6" s="1508"/>
      <c r="I6" s="12"/>
      <c r="J6" s="1506" t="s">
        <v>177</v>
      </c>
      <c r="K6" s="1507"/>
      <c r="L6" s="1507"/>
      <c r="M6" s="1507"/>
      <c r="N6" s="1507"/>
      <c r="O6" s="1508"/>
      <c r="P6" s="12"/>
    </row>
    <row r="7" spans="2:16" s="366" customFormat="1" ht="15" customHeight="1" thickBot="1">
      <c r="B7" s="364"/>
      <c r="C7" s="365"/>
      <c r="D7" s="365"/>
      <c r="E7" s="365"/>
      <c r="F7" s="365"/>
      <c r="G7" s="365"/>
      <c r="H7" s="365"/>
      <c r="I7" s="364"/>
      <c r="J7" s="365"/>
      <c r="K7" s="365"/>
      <c r="L7" s="365"/>
      <c r="M7" s="365"/>
      <c r="N7" s="365"/>
      <c r="O7" s="365"/>
      <c r="P7" s="364"/>
    </row>
    <row r="8" spans="2:16" s="366" customFormat="1" ht="30.75" customHeight="1" thickBot="1">
      <c r="B8" s="364"/>
      <c r="C8" s="1503" t="s">
        <v>182</v>
      </c>
      <c r="D8" s="1504"/>
      <c r="E8" s="1504"/>
      <c r="F8" s="1504"/>
      <c r="G8" s="1504"/>
      <c r="H8" s="1505"/>
      <c r="I8" s="364"/>
      <c r="J8" s="1503" t="s">
        <v>183</v>
      </c>
      <c r="K8" s="1504"/>
      <c r="L8" s="1504"/>
      <c r="M8" s="1504"/>
      <c r="N8" s="1504"/>
      <c r="O8" s="1505"/>
      <c r="P8" s="364"/>
    </row>
    <row r="9" spans="2:16" ht="15.75" thickBot="1">
      <c r="B9" s="12"/>
      <c r="C9" s="12"/>
      <c r="D9" s="6"/>
      <c r="E9" s="6"/>
      <c r="F9" s="12"/>
      <c r="G9" s="12"/>
      <c r="H9" s="12"/>
      <c r="I9" s="12"/>
      <c r="J9" s="12"/>
      <c r="K9" s="6"/>
      <c r="L9" s="6"/>
      <c r="M9" s="12"/>
      <c r="N9" s="12"/>
      <c r="O9" s="12"/>
      <c r="P9" s="12"/>
    </row>
    <row r="10" spans="2:16" ht="16.5" thickBot="1">
      <c r="B10" s="7"/>
      <c r="C10" s="258" t="s">
        <v>178</v>
      </c>
      <c r="D10" s="28" t="s">
        <v>141</v>
      </c>
      <c r="E10" s="259" t="s">
        <v>142</v>
      </c>
      <c r="F10" s="28" t="s">
        <v>143</v>
      </c>
      <c r="G10" s="258"/>
      <c r="H10" s="248" t="s">
        <v>144</v>
      </c>
      <c r="I10" s="7"/>
      <c r="J10" s="258" t="s">
        <v>178</v>
      </c>
      <c r="K10" s="28" t="s">
        <v>141</v>
      </c>
      <c r="L10" s="259" t="s">
        <v>142</v>
      </c>
      <c r="M10" s="28" t="s">
        <v>143</v>
      </c>
      <c r="N10" s="258"/>
      <c r="O10" s="248" t="s">
        <v>144</v>
      </c>
      <c r="P10" s="7"/>
    </row>
    <row r="11" spans="2:16" ht="15" customHeight="1" thickBot="1">
      <c r="B11" s="12"/>
      <c r="C11" s="1493" t="s">
        <v>179</v>
      </c>
      <c r="D11" s="15">
        <v>6016</v>
      </c>
      <c r="E11" s="15" t="str">
        <f>INDEX((PPC!$C$67:$P$100),MATCH($D11,PPC!$C$67:$C$100,0),2)</f>
        <v>JOHANN WIZOFSKY</v>
      </c>
      <c r="F11" s="15">
        <f>INDEX((PPC!$C$67:$P$100),MATCH($D11,PPC!$C$67:$C$100,0),13)</f>
        <v>1461</v>
      </c>
      <c r="G11" s="12"/>
      <c r="H11" s="12"/>
      <c r="I11" s="12"/>
      <c r="J11" s="1493" t="s">
        <v>229</v>
      </c>
      <c r="K11" s="15">
        <v>1128</v>
      </c>
      <c r="L11" s="15" t="str">
        <f>INDEX((PPC!$C$67:$P$100),MATCH($K11,PPC!$C$67:$C$100,0),2)</f>
        <v>SHANDRE WIESENER</v>
      </c>
      <c r="M11" s="15">
        <f>INDEX((PPC!$C$67:$P$100),MATCH($K11,PPC!$C$67:$C$100,0),13)</f>
        <v>1433</v>
      </c>
      <c r="N11" s="12"/>
      <c r="O11" s="12"/>
      <c r="P11" s="12"/>
    </row>
    <row r="12" spans="2:16" ht="15.75" customHeight="1" thickBot="1">
      <c r="B12" s="12"/>
      <c r="C12" s="1494"/>
      <c r="D12" s="17">
        <v>6008</v>
      </c>
      <c r="E12" s="17" t="str">
        <f>INDEX((PPC!$C$67:$P$100),MATCH($D12,PPC!$C$67:$C$100,0),2)</f>
        <v>HELGE PETERS</v>
      </c>
      <c r="F12" s="17">
        <f>INDEX((PPC!$C$67:$P$100),MATCH(D12,PPC!$C$67:$C$100,0),13)</f>
        <v>1447</v>
      </c>
      <c r="G12" s="257"/>
      <c r="H12" s="248">
        <f>SUM(F11:F12)</f>
        <v>2908</v>
      </c>
      <c r="I12" s="12"/>
      <c r="J12" s="1494"/>
      <c r="K12" s="17">
        <v>786</v>
      </c>
      <c r="L12" s="17" t="str">
        <f>INDEX((PPC!$C$67:$P$100),MATCH($K12,PPC!$C$67:$C$100,0),2)</f>
        <v>MOHYEDIEN BEGG</v>
      </c>
      <c r="M12" s="17">
        <f>INDEX((PPC!$C$67:$P$100),MATCH(K12,PPC!$C$67:$C$100,0),13)</f>
        <v>1415</v>
      </c>
      <c r="N12" s="257"/>
      <c r="O12" s="248">
        <f>SUM(M11:M12)</f>
        <v>2848</v>
      </c>
      <c r="P12" s="12"/>
    </row>
    <row r="13" spans="2:16" ht="16.5" thickBot="1">
      <c r="B13" s="12"/>
      <c r="C13" s="363"/>
      <c r="I13" s="12"/>
      <c r="J13" s="363"/>
      <c r="P13" s="12"/>
    </row>
    <row r="14" spans="2:16" ht="16.5" thickBot="1">
      <c r="B14" s="12"/>
      <c r="C14" s="258" t="s">
        <v>178</v>
      </c>
      <c r="D14" s="28" t="s">
        <v>141</v>
      </c>
      <c r="E14" s="259" t="s">
        <v>142</v>
      </c>
      <c r="F14" s="28" t="s">
        <v>143</v>
      </c>
      <c r="G14" s="258"/>
      <c r="H14" s="248" t="s">
        <v>144</v>
      </c>
      <c r="I14" s="12"/>
      <c r="J14" s="258" t="s">
        <v>178</v>
      </c>
      <c r="K14" s="28" t="s">
        <v>141</v>
      </c>
      <c r="L14" s="259" t="s">
        <v>142</v>
      </c>
      <c r="M14" s="28" t="s">
        <v>143</v>
      </c>
      <c r="N14" s="258"/>
      <c r="O14" s="248" t="s">
        <v>144</v>
      </c>
      <c r="P14" s="12"/>
    </row>
    <row r="15" spans="2:16" ht="16.5" customHeight="1" thickBot="1">
      <c r="B15" s="12"/>
      <c r="C15" s="1493" t="s">
        <v>180</v>
      </c>
      <c r="D15" s="15">
        <v>6034</v>
      </c>
      <c r="E15" s="15" t="str">
        <f>INDEX((PPC!$C$67:$P$100),MATCH($D15,PPC!$C$67:$C$100,0),2)</f>
        <v>JORG LICHTMESS</v>
      </c>
      <c r="F15" s="15">
        <f>INDEX((PPC!$C$67:$P$100),MATCH(D15,PPC!$C$67:$C$100,0),13)</f>
        <v>1440</v>
      </c>
      <c r="G15" s="12"/>
      <c r="H15" s="12"/>
      <c r="I15" s="12"/>
      <c r="J15" s="1493" t="s">
        <v>228</v>
      </c>
      <c r="K15" s="15">
        <v>1786</v>
      </c>
      <c r="L15" s="15" t="str">
        <f>INDEX((PPC!$C$67:$P$100),MATCH($K15,PPC!$C$67:$C$100,0),2)</f>
        <v>SHAFI GILBERT</v>
      </c>
      <c r="M15" s="15">
        <f>INDEX((PPC!$C$67:$P$100),MATCH(K15,PPC!$C$67:$C$100,0),13)</f>
        <v>1412</v>
      </c>
      <c r="N15" s="12"/>
      <c r="O15" s="12"/>
      <c r="P15" s="12"/>
    </row>
    <row r="16" spans="2:16" ht="15" customHeight="1" thickBot="1">
      <c r="B16" s="12"/>
      <c r="C16" s="1494"/>
      <c r="D16" s="17">
        <v>6038</v>
      </c>
      <c r="E16" s="17" t="str">
        <f>INDEX((PPC!$C$67:$P$100),MATCH($D16,PPC!$C$67:$C$100,0),2)</f>
        <v>VIKTORIA STEINHAUER</v>
      </c>
      <c r="F16" s="17">
        <f>INDEX((PPC!$C$67:$P$100),MATCH(D16,PPC!$C$67:$C$100,0),13)</f>
        <v>1440</v>
      </c>
      <c r="G16" s="257"/>
      <c r="H16" s="248">
        <f>SUM(F15:F16)</f>
        <v>2880</v>
      </c>
      <c r="I16" s="12"/>
      <c r="J16" s="1494"/>
      <c r="K16" s="17">
        <v>2</v>
      </c>
      <c r="L16" s="17" t="str">
        <f>INDEX((PPC!$C$67:$P$100),MATCH($K16,PPC!$C$67:$C$100,0),2)</f>
        <v>FRANSCOIS van TONDER</v>
      </c>
      <c r="M16" s="17">
        <f>INDEX((PPC!$C$67:$P$100),MATCH(K16,PPC!$C$67:$C$100,0),13)</f>
        <v>1357</v>
      </c>
      <c r="N16" s="257"/>
      <c r="O16" s="248">
        <f>SUM(M15:M16)</f>
        <v>2769</v>
      </c>
      <c r="P16" s="12"/>
    </row>
    <row r="17" spans="2:16" ht="15.75" customHeight="1" thickBot="1">
      <c r="B17" s="12"/>
      <c r="I17" s="12"/>
      <c r="P17" s="12"/>
    </row>
    <row r="18" spans="2:16" ht="16.5" thickBot="1">
      <c r="B18" s="12"/>
      <c r="C18" s="258" t="s">
        <v>178</v>
      </c>
      <c r="D18" s="28" t="s">
        <v>141</v>
      </c>
      <c r="E18" s="259" t="s">
        <v>142</v>
      </c>
      <c r="F18" s="28" t="s">
        <v>143</v>
      </c>
      <c r="G18" s="258"/>
      <c r="H18" s="248" t="s">
        <v>144</v>
      </c>
      <c r="I18" s="12"/>
      <c r="J18" s="258" t="s">
        <v>178</v>
      </c>
      <c r="K18" s="28" t="s">
        <v>141</v>
      </c>
      <c r="L18" s="259" t="s">
        <v>142</v>
      </c>
      <c r="M18" s="28" t="s">
        <v>143</v>
      </c>
      <c r="N18" s="258"/>
      <c r="O18" s="248" t="s">
        <v>144</v>
      </c>
      <c r="P18" s="12"/>
    </row>
    <row r="19" spans="2:16" ht="15.75" customHeight="1" thickBot="1">
      <c r="B19" s="12"/>
      <c r="C19" s="1493" t="s">
        <v>470</v>
      </c>
      <c r="D19" s="15">
        <v>6042</v>
      </c>
      <c r="E19" s="15" t="str">
        <f>INDEX((PPC!$C$67:$P$100),MATCH($D19,PPC!$C$67:$C$100,0),2)</f>
        <v>MIKE SCHAFER</v>
      </c>
      <c r="F19" s="15">
        <f>INDEX((PPC!$C$67:$P$100),MATCH(D19,PPC!$C$67:$C$100,0),13)</f>
        <v>1434</v>
      </c>
      <c r="G19" s="12"/>
      <c r="H19" s="12"/>
      <c r="I19" s="12"/>
      <c r="J19" s="1493" t="s">
        <v>227</v>
      </c>
      <c r="K19" s="15">
        <v>1475</v>
      </c>
      <c r="L19" s="15" t="str">
        <f>INDEX((PPC!$C$67:$P$100),MATCH($K19,PPC!$C$67:$C$100,0),2)</f>
        <v>GHALID ALLIE</v>
      </c>
      <c r="M19" s="15">
        <f>INDEX((PPC!$C$67:$P$100),MATCH(K19,PPC!$C$67:$C$100,0),13)</f>
        <v>1377</v>
      </c>
      <c r="N19" s="12"/>
      <c r="O19" s="12"/>
      <c r="P19" s="12"/>
    </row>
    <row r="20" spans="2:16" ht="16.5" thickBot="1">
      <c r="B20" s="12"/>
      <c r="C20" s="1494"/>
      <c r="D20" s="17">
        <v>6043</v>
      </c>
      <c r="E20" s="17" t="str">
        <f>INDEX((PPC!$C$67:$P$100),MATCH($D20,PPC!$C$67:$C$100,0),2)</f>
        <v>DANIEL BLAGOJEVIC</v>
      </c>
      <c r="F20" s="17">
        <f>INDEX((PPC!$C$67:$P$100),MATCH(D20,PPC!$C$67:$C$100,0),13)</f>
        <v>1382</v>
      </c>
      <c r="G20" s="257"/>
      <c r="H20" s="248">
        <f>SUM(F19:F20)</f>
        <v>2816</v>
      </c>
      <c r="I20" s="12"/>
      <c r="J20" s="1494"/>
      <c r="K20" s="17">
        <v>322</v>
      </c>
      <c r="L20" s="17" t="str">
        <f>INDEX((PPC!$C$67:$P$100),MATCH($K20,PPC!$C$67:$C$100,0),2)</f>
        <v>RIDWAAN LEVY</v>
      </c>
      <c r="M20" s="17">
        <f>INDEX((PPC!$C$67:$P$100),MATCH(K20,PPC!$C$67:$C$100,0),13)</f>
        <v>1399</v>
      </c>
      <c r="N20" s="257"/>
      <c r="O20" s="248">
        <f>SUM(M19:M20)</f>
        <v>2776</v>
      </c>
      <c r="P20" s="12"/>
    </row>
    <row r="21" spans="2:16" ht="16.5" thickBot="1">
      <c r="B21" s="12"/>
      <c r="C21" s="420"/>
      <c r="D21" s="181"/>
      <c r="E21" s="181"/>
      <c r="F21" s="181"/>
      <c r="G21" s="421"/>
      <c r="H21" s="603"/>
      <c r="I21" s="12"/>
      <c r="J21" s="420"/>
      <c r="K21" s="181"/>
      <c r="L21" s="181"/>
      <c r="M21" s="181"/>
      <c r="N21" s="421"/>
      <c r="O21" s="603"/>
      <c r="P21" s="12"/>
    </row>
    <row r="22" spans="2:16" ht="16.5" thickBot="1">
      <c r="B22" s="12"/>
      <c r="C22" s="601" t="s">
        <v>178</v>
      </c>
      <c r="D22" s="28" t="s">
        <v>141</v>
      </c>
      <c r="E22" s="602" t="s">
        <v>142</v>
      </c>
      <c r="F22" s="28" t="s">
        <v>143</v>
      </c>
      <c r="G22" s="601"/>
      <c r="H22" s="248" t="s">
        <v>144</v>
      </c>
      <c r="I22" s="12"/>
      <c r="J22" s="258" t="s">
        <v>178</v>
      </c>
      <c r="K22" s="28" t="s">
        <v>141</v>
      </c>
      <c r="L22" s="259" t="s">
        <v>142</v>
      </c>
      <c r="M22" s="28" t="s">
        <v>143</v>
      </c>
      <c r="N22" s="258"/>
      <c r="O22" s="248" t="s">
        <v>144</v>
      </c>
      <c r="P22" s="12"/>
    </row>
    <row r="23" spans="2:16" ht="15.75" thickBot="1">
      <c r="B23" s="12"/>
      <c r="C23" s="1493" t="s">
        <v>471</v>
      </c>
      <c r="D23" s="15">
        <v>6044</v>
      </c>
      <c r="E23" s="15" t="str">
        <f>INDEX((PPC!$C$67:$P$100),MATCH($D23,PPC!$C$67:$C$100,0),2)</f>
        <v>BREATE FRIEDRICH</v>
      </c>
      <c r="F23" s="15">
        <f>INDEX((PPC!$C$67:$P$100),MATCH(D23,PPC!$C$67:$C$100,0),13)</f>
        <v>1412</v>
      </c>
      <c r="G23" s="12"/>
      <c r="H23" s="12"/>
      <c r="I23" s="12"/>
      <c r="J23" s="1493" t="s">
        <v>226</v>
      </c>
      <c r="K23" s="15">
        <v>1383</v>
      </c>
      <c r="L23" s="15" t="str">
        <f>INDEX((PPC!$C$67:$P$100),MATCH($K23,PPC!$C$67:$C$100,0),2)</f>
        <v>MORNAY de BEER</v>
      </c>
      <c r="M23" s="15">
        <f>INDEX((PPC!$C$67:$P$100),MATCH(K23,PPC!$C$67:$C$100,0),13)</f>
        <v>1367</v>
      </c>
      <c r="N23" s="12"/>
      <c r="O23" s="12"/>
      <c r="P23" s="12"/>
    </row>
    <row r="24" spans="2:16" ht="16.5" thickBot="1">
      <c r="B24" s="12"/>
      <c r="C24" s="1494"/>
      <c r="D24" s="17">
        <v>6045</v>
      </c>
      <c r="E24" s="17" t="str">
        <f>INDEX((PPC!$C$67:$P$100),MATCH($D24,PPC!$C$67:$C$100,0),2)</f>
        <v>MIKE TRASER</v>
      </c>
      <c r="F24" s="17">
        <f>INDEX((PPC!$C$67:$P$100),MATCH(D24,PPC!$C$67:$C$100,0),13)</f>
        <v>1293</v>
      </c>
      <c r="G24" s="257"/>
      <c r="H24" s="248">
        <f>SUM(F23:F24)</f>
        <v>2705</v>
      </c>
      <c r="I24" s="12"/>
      <c r="J24" s="1494"/>
      <c r="K24" s="17">
        <v>13</v>
      </c>
      <c r="L24" s="17" t="str">
        <f>INDEX((PPC!$C$67:$P$100),MATCH($K24,PPC!$C$67:$C$100,0),2)</f>
        <v>NICO RAUTENBACH</v>
      </c>
      <c r="M24" s="17">
        <f>INDEX((PPC!$C$67:$P$100),MATCH(K24,PPC!$C$67:$C$100,0),13)</f>
        <v>1234</v>
      </c>
      <c r="N24" s="257"/>
      <c r="O24" s="248">
        <f>SUM(M23:M24)</f>
        <v>2601</v>
      </c>
      <c r="P24" s="12"/>
    </row>
    <row r="25" spans="2:16" ht="16.5" thickBot="1">
      <c r="B25" s="12"/>
      <c r="C25" s="420"/>
      <c r="D25" s="181"/>
      <c r="E25" s="181"/>
      <c r="F25" s="181"/>
      <c r="G25" s="421"/>
      <c r="H25" s="603"/>
      <c r="I25" s="12"/>
      <c r="J25" s="12"/>
      <c r="K25" s="6"/>
      <c r="L25" s="6"/>
      <c r="M25" s="12"/>
      <c r="N25" s="12"/>
      <c r="O25" s="12"/>
      <c r="P25" s="12"/>
    </row>
    <row r="26" spans="2:16" ht="16.5" thickBot="1">
      <c r="B26" s="12"/>
      <c r="C26" s="420"/>
      <c r="D26" s="181"/>
      <c r="E26" s="181"/>
      <c r="F26" s="181"/>
      <c r="G26" s="421"/>
      <c r="H26" s="603"/>
      <c r="I26" s="12"/>
      <c r="J26" s="258" t="s">
        <v>178</v>
      </c>
      <c r="K26" s="28" t="s">
        <v>141</v>
      </c>
      <c r="L26" s="259" t="s">
        <v>142</v>
      </c>
      <c r="M26" s="28" t="s">
        <v>143</v>
      </c>
      <c r="N26" s="258"/>
      <c r="O26" s="248" t="s">
        <v>144</v>
      </c>
      <c r="P26" s="12"/>
    </row>
    <row r="27" spans="2:16" ht="16.5" thickBot="1">
      <c r="B27" s="12"/>
      <c r="C27" s="420"/>
      <c r="D27" s="181"/>
      <c r="E27" s="181"/>
      <c r="F27" s="181"/>
      <c r="G27" s="421"/>
      <c r="H27" s="603"/>
      <c r="I27" s="12"/>
      <c r="J27" s="1493" t="s">
        <v>225</v>
      </c>
      <c r="K27" s="15">
        <v>1376</v>
      </c>
      <c r="L27" s="15" t="str">
        <f>INDEX((PPC!$C$67:$P$100),MATCH($K27,PPC!$C$67:$C$100,0),2)</f>
        <v>JJ LOURENS</v>
      </c>
      <c r="M27" s="15">
        <f>INDEX((PPC!$C$67:$P$100),MATCH(K27,PPC!$C$67:$C$100,0),13)</f>
        <v>1181</v>
      </c>
      <c r="N27" s="12"/>
      <c r="O27" s="12"/>
      <c r="P27" s="12"/>
    </row>
    <row r="28" spans="2:16" ht="16.5" thickBot="1">
      <c r="B28" s="12"/>
      <c r="C28" s="420"/>
      <c r="D28" s="181"/>
      <c r="E28" s="181"/>
      <c r="F28" s="181"/>
      <c r="G28" s="421"/>
      <c r="H28" s="603"/>
      <c r="I28" s="12"/>
      <c r="J28" s="1494"/>
      <c r="K28" s="17">
        <v>1266</v>
      </c>
      <c r="L28" s="17" t="e">
        <f>INDEX((PPC!$C$67:$P$100),MATCH($K28,PPC!$C$67:$C$100,0),2)</f>
        <v>#N/A</v>
      </c>
      <c r="M28" s="17" t="e">
        <f>INDEX((PPC!$C$67:$P$100),MATCH(K28,PPC!$C$67:$C$100,0),13)</f>
        <v>#N/A</v>
      </c>
      <c r="N28" s="257"/>
      <c r="O28" s="248" t="e">
        <f>SUM(M27:M28)</f>
        <v>#N/A</v>
      </c>
      <c r="P28" s="12"/>
    </row>
    <row r="29" spans="2:16" ht="15" customHeight="1" thickBot="1">
      <c r="B29" s="12"/>
      <c r="I29" s="12"/>
      <c r="P29" s="12"/>
    </row>
    <row r="30" spans="2:16" ht="15.75" customHeight="1" thickBot="1">
      <c r="B30" s="12"/>
      <c r="E30" s="1500" t="s">
        <v>230</v>
      </c>
      <c r="F30" s="1501"/>
      <c r="G30" s="1501"/>
      <c r="H30" s="1502"/>
      <c r="I30" s="12"/>
      <c r="P30" s="12"/>
    </row>
    <row r="31" spans="2:16" ht="16.5" customHeight="1" thickBot="1">
      <c r="B31" s="12"/>
      <c r="E31" s="144" t="s">
        <v>216</v>
      </c>
      <c r="F31" s="1492">
        <f>H12</f>
        <v>2908</v>
      </c>
      <c r="G31" s="1492"/>
      <c r="H31" s="1455"/>
      <c r="I31" s="12"/>
      <c r="P31" s="12"/>
    </row>
    <row r="32" spans="2:10" ht="16.5" thickBot="1">
      <c r="B32" s="12"/>
      <c r="E32" s="73" t="s">
        <v>223</v>
      </c>
      <c r="F32" s="1509">
        <f>H16</f>
        <v>2880</v>
      </c>
      <c r="G32" s="1509"/>
      <c r="H32" s="1457"/>
      <c r="I32" s="1529">
        <f>F31+F32</f>
        <v>5788</v>
      </c>
      <c r="J32" s="1530"/>
    </row>
    <row r="33" spans="2:10" ht="15.75" customHeight="1" thickBot="1">
      <c r="B33" s="12"/>
      <c r="E33" s="144" t="s">
        <v>224</v>
      </c>
      <c r="F33" s="1492">
        <f>O12</f>
        <v>2848</v>
      </c>
      <c r="G33" s="1492"/>
      <c r="H33" s="1455"/>
      <c r="I33" s="7"/>
      <c r="J33" s="627"/>
    </row>
    <row r="34" spans="2:16" ht="15.75" customHeight="1" thickBot="1">
      <c r="B34" s="12"/>
      <c r="E34" s="64" t="s">
        <v>218</v>
      </c>
      <c r="F34" s="1509">
        <f>O16</f>
        <v>2769</v>
      </c>
      <c r="G34" s="1509"/>
      <c r="H34" s="1457"/>
      <c r="I34" s="1529">
        <f>F33+F34</f>
        <v>5617</v>
      </c>
      <c r="J34" s="1530"/>
      <c r="P34" s="12"/>
    </row>
    <row r="35" spans="2:16" ht="16.5" thickBot="1">
      <c r="B35" s="12"/>
      <c r="E35" s="250" t="str">
        <f>C19</f>
        <v>GERMANY        C TEAM</v>
      </c>
      <c r="F35" s="1496">
        <f>H20</f>
        <v>2816</v>
      </c>
      <c r="G35" s="1496"/>
      <c r="H35" s="1497"/>
      <c r="I35" s="626"/>
      <c r="J35" s="627"/>
      <c r="P35" s="12"/>
    </row>
    <row r="36" spans="2:16" ht="15" customHeight="1" thickBot="1">
      <c r="B36" s="12"/>
      <c r="E36" s="59" t="str">
        <f>C23</f>
        <v>GERMANY        D TEAM</v>
      </c>
      <c r="F36" s="1498">
        <f>H24</f>
        <v>2705</v>
      </c>
      <c r="G36" s="1498"/>
      <c r="H36" s="1499"/>
      <c r="I36" s="1529">
        <f>F35+F36</f>
        <v>5521</v>
      </c>
      <c r="J36" s="1530"/>
      <c r="P36" s="12"/>
    </row>
    <row r="37" spans="2:16" ht="15.75" customHeight="1" thickBot="1">
      <c r="B37" s="12"/>
      <c r="E37" s="144" t="str">
        <f>J19</f>
        <v>SOUTH AFRICA       C    TEAM</v>
      </c>
      <c r="F37" s="1492">
        <f>O20</f>
        <v>2776</v>
      </c>
      <c r="G37" s="1492"/>
      <c r="H37" s="1455"/>
      <c r="I37" s="626"/>
      <c r="J37" s="627"/>
      <c r="P37" s="12"/>
    </row>
    <row r="38" spans="2:16" ht="15.75" customHeight="1" thickBot="1">
      <c r="B38" s="12"/>
      <c r="E38" s="57" t="str">
        <f>J23</f>
        <v>SOUTH AFRICA       D    TEAM</v>
      </c>
      <c r="F38" s="1510">
        <f>O24</f>
        <v>2601</v>
      </c>
      <c r="G38" s="1510"/>
      <c r="H38" s="1511"/>
      <c r="I38" s="1529">
        <f>F37+F38</f>
        <v>5377</v>
      </c>
      <c r="J38" s="1530"/>
      <c r="K38" s="181"/>
      <c r="L38" s="181"/>
      <c r="M38" s="181"/>
      <c r="N38" s="421"/>
      <c r="O38" s="378"/>
      <c r="P38" s="12"/>
    </row>
    <row r="39" spans="2:16" ht="15.75" customHeight="1" thickBot="1">
      <c r="B39" s="12"/>
      <c r="E39" s="59"/>
      <c r="F39" s="1498"/>
      <c r="G39" s="1498"/>
      <c r="H39" s="1499"/>
      <c r="I39" s="12"/>
      <c r="J39" s="420"/>
      <c r="K39" s="181"/>
      <c r="L39" s="181"/>
      <c r="M39" s="181"/>
      <c r="N39" s="421"/>
      <c r="O39" s="378"/>
      <c r="P39" s="12"/>
    </row>
    <row r="40" spans="2:16" ht="15.75" customHeight="1">
      <c r="B40" s="12"/>
      <c r="I40" s="12"/>
      <c r="J40" s="420"/>
      <c r="K40" s="181"/>
      <c r="L40" s="181"/>
      <c r="M40" s="181"/>
      <c r="N40" s="421"/>
      <c r="O40" s="378"/>
      <c r="P40" s="12"/>
    </row>
    <row r="41" spans="2:16" ht="15.75" customHeight="1" thickBot="1">
      <c r="B41" s="12"/>
      <c r="C41" s="12"/>
      <c r="D41" s="6"/>
      <c r="E41" s="6"/>
      <c r="F41" s="12"/>
      <c r="G41" s="12"/>
      <c r="H41" s="12"/>
      <c r="I41" s="12"/>
      <c r="J41" s="12"/>
      <c r="K41" s="6"/>
      <c r="L41" s="6"/>
      <c r="M41" s="12"/>
      <c r="N41" s="12"/>
      <c r="O41" s="12"/>
      <c r="P41" s="12"/>
    </row>
    <row r="42" spans="2:16" ht="28.5" customHeight="1" thickBot="1">
      <c r="B42" s="12"/>
      <c r="C42" s="1506" t="s">
        <v>181</v>
      </c>
      <c r="D42" s="1507"/>
      <c r="E42" s="1507"/>
      <c r="F42" s="1507"/>
      <c r="G42" s="1507"/>
      <c r="H42" s="1508"/>
      <c r="I42" s="12"/>
      <c r="J42" s="1506" t="s">
        <v>181</v>
      </c>
      <c r="K42" s="1507"/>
      <c r="L42" s="1507"/>
      <c r="M42" s="1507"/>
      <c r="N42" s="1507"/>
      <c r="O42" s="1508"/>
      <c r="P42" s="12"/>
    </row>
    <row r="43" spans="2:16" ht="15.75" customHeight="1" thickBot="1">
      <c r="B43" s="12"/>
      <c r="C43" s="365"/>
      <c r="D43" s="365"/>
      <c r="E43" s="365"/>
      <c r="F43" s="365"/>
      <c r="G43" s="365"/>
      <c r="H43" s="365"/>
      <c r="I43" s="364"/>
      <c r="J43" s="365"/>
      <c r="K43" s="365"/>
      <c r="L43" s="365"/>
      <c r="M43" s="365"/>
      <c r="N43" s="365"/>
      <c r="O43" s="365"/>
      <c r="P43" s="364"/>
    </row>
    <row r="44" spans="2:16" ht="30.75" customHeight="1" thickBot="1">
      <c r="B44" s="12"/>
      <c r="C44" s="1503" t="s">
        <v>182</v>
      </c>
      <c r="D44" s="1504"/>
      <c r="E44" s="1504"/>
      <c r="F44" s="1504"/>
      <c r="G44" s="1504"/>
      <c r="H44" s="1505"/>
      <c r="I44" s="364"/>
      <c r="J44" s="1503" t="s">
        <v>183</v>
      </c>
      <c r="K44" s="1504"/>
      <c r="L44" s="1504"/>
      <c r="M44" s="1504"/>
      <c r="N44" s="1504"/>
      <c r="O44" s="1505"/>
      <c r="P44" s="364"/>
    </row>
    <row r="45" spans="2:16" ht="15.75" customHeight="1" thickBot="1">
      <c r="B45" s="12"/>
      <c r="C45" s="12"/>
      <c r="D45" s="6"/>
      <c r="E45" s="6"/>
      <c r="F45" s="12"/>
      <c r="G45" s="12"/>
      <c r="H45" s="12"/>
      <c r="I45" s="12"/>
      <c r="J45" s="12"/>
      <c r="K45" s="6"/>
      <c r="L45" s="6"/>
      <c r="M45" s="12"/>
      <c r="N45" s="12"/>
      <c r="O45" s="12"/>
      <c r="P45" s="12"/>
    </row>
    <row r="46" spans="2:16" ht="15.75" customHeight="1" thickBot="1">
      <c r="B46" s="12"/>
      <c r="C46" s="258" t="s">
        <v>178</v>
      </c>
      <c r="D46" s="28" t="s">
        <v>141</v>
      </c>
      <c r="E46" s="259" t="s">
        <v>142</v>
      </c>
      <c r="F46" s="28" t="s">
        <v>143</v>
      </c>
      <c r="G46" s="258"/>
      <c r="H46" s="248" t="s">
        <v>144</v>
      </c>
      <c r="I46" s="7"/>
      <c r="J46" s="258" t="s">
        <v>178</v>
      </c>
      <c r="K46" s="28" t="s">
        <v>141</v>
      </c>
      <c r="L46" s="259" t="s">
        <v>142</v>
      </c>
      <c r="M46" s="28" t="s">
        <v>143</v>
      </c>
      <c r="N46" s="258"/>
      <c r="O46" s="248" t="s">
        <v>144</v>
      </c>
      <c r="P46" s="7"/>
    </row>
    <row r="47" spans="2:16" ht="15.75" customHeight="1" thickBot="1">
      <c r="B47" s="12"/>
      <c r="C47" s="1493" t="s">
        <v>179</v>
      </c>
      <c r="D47" s="15">
        <v>6016</v>
      </c>
      <c r="E47" s="15" t="str">
        <f>INDEX((PPC!$C$106:$P$129),MATCH($D47,PPC!$C$106:$C$129,0),2)</f>
        <v>JOHANN WIZOFSKY</v>
      </c>
      <c r="F47" s="15">
        <f>INDEX((PPC!$C$105:$P$129),MATCH($D47,PPC!$C$105:$C$129,0),13)</f>
        <v>1469</v>
      </c>
      <c r="G47" s="12"/>
      <c r="H47" s="12"/>
      <c r="I47" s="12"/>
      <c r="J47" s="1493" t="s">
        <v>184</v>
      </c>
      <c r="K47" s="15">
        <v>322</v>
      </c>
      <c r="L47" s="15" t="str">
        <f>INDEX((PPC!$C$106:$P$129),MATCH($K47,PPC!$C$106:$C$129,0),2)</f>
        <v>RIDWAAN LEVY</v>
      </c>
      <c r="M47" s="15">
        <f>INDEX((PPC!$C$105:$P$129),MATCH($K47,PPC!$C$105:$C$129,0),13)</f>
        <v>1441</v>
      </c>
      <c r="N47" s="12"/>
      <c r="O47" s="12"/>
      <c r="P47" s="12"/>
    </row>
    <row r="48" spans="2:16" ht="15.75" customHeight="1" thickBot="1">
      <c r="B48" s="12"/>
      <c r="C48" s="1494"/>
      <c r="D48" s="17">
        <v>6008</v>
      </c>
      <c r="E48" s="17" t="str">
        <f>INDEX((PPC!$C$106:$P$129),MATCH($D48,PPC!$C$106:$C$129,0),2)</f>
        <v>HELGE PETERS</v>
      </c>
      <c r="F48" s="17">
        <f>INDEX((PPC!$C$105:$P$129),MATCH(D48,PPC!$C$105:$C$129,0),13)</f>
        <v>1461</v>
      </c>
      <c r="G48" s="257"/>
      <c r="H48" s="248">
        <f>SUM(F47:F48)</f>
        <v>2930</v>
      </c>
      <c r="I48" s="12"/>
      <c r="J48" s="1494"/>
      <c r="K48" s="17">
        <v>1786</v>
      </c>
      <c r="L48" s="17" t="str">
        <f>INDEX((PPC!$C$106:$P$129),MATCH($K48,PPC!$C$106:$C$129,0),2)</f>
        <v>SHAFI GILBERT</v>
      </c>
      <c r="M48" s="17">
        <f>INDEX((PPC!$C$105:$P$129),MATCH(K48,PPC!$C$105:$C$129,0),13)</f>
        <v>1445</v>
      </c>
      <c r="N48" s="257"/>
      <c r="O48" s="248">
        <f>SUM(M47:M48)</f>
        <v>2886</v>
      </c>
      <c r="P48" s="12"/>
    </row>
    <row r="49" spans="2:16" ht="15.75" customHeight="1" thickBot="1">
      <c r="B49" s="12"/>
      <c r="C49" s="363"/>
      <c r="I49" s="12"/>
      <c r="J49" s="363"/>
      <c r="P49" s="12"/>
    </row>
    <row r="50" spans="2:16" ht="15.75" customHeight="1" thickBot="1">
      <c r="B50" s="12"/>
      <c r="C50" s="258" t="s">
        <v>178</v>
      </c>
      <c r="D50" s="28" t="s">
        <v>141</v>
      </c>
      <c r="E50" s="259" t="s">
        <v>142</v>
      </c>
      <c r="F50" s="28" t="s">
        <v>143</v>
      </c>
      <c r="G50" s="258"/>
      <c r="H50" s="248" t="s">
        <v>144</v>
      </c>
      <c r="I50" s="12"/>
      <c r="J50" s="258" t="s">
        <v>178</v>
      </c>
      <c r="K50" s="28" t="s">
        <v>141</v>
      </c>
      <c r="L50" s="259" t="s">
        <v>142</v>
      </c>
      <c r="M50" s="28" t="s">
        <v>143</v>
      </c>
      <c r="N50" s="258"/>
      <c r="O50" s="248" t="s">
        <v>144</v>
      </c>
      <c r="P50" s="12"/>
    </row>
    <row r="51" spans="2:16" ht="15.75" customHeight="1" thickBot="1">
      <c r="B51" s="12"/>
      <c r="C51" s="1493" t="s">
        <v>180</v>
      </c>
      <c r="D51" s="15">
        <v>6038</v>
      </c>
      <c r="E51" s="15" t="str">
        <f>INDEX((PPC!$C$106:$P$129),MATCH($D51,PPC!$C$106:$C$129,0),2)</f>
        <v>VIKTORIA STEINHAUER</v>
      </c>
      <c r="F51" s="15">
        <f>INDEX((PPC!$C$105:$P$129),MATCH(D51,PPC!$C$105:$C$129,0),13)</f>
        <v>1459</v>
      </c>
      <c r="G51" s="12"/>
      <c r="H51" s="12"/>
      <c r="I51" s="12"/>
      <c r="J51" s="1493" t="s">
        <v>186</v>
      </c>
      <c r="K51" s="15">
        <v>786</v>
      </c>
      <c r="L51" s="15" t="str">
        <f>INDEX((PPC!$C$106:$P$129),MATCH($K51,PPC!$C$106:$C$129,0),2)</f>
        <v>MOHYEDIEN BEGG</v>
      </c>
      <c r="M51" s="15">
        <f>INDEX((PPC!$C$105:$P$129),MATCH(K51,PPC!$C$105:$C$129,0),13)</f>
        <v>1396</v>
      </c>
      <c r="N51" s="12"/>
      <c r="O51" s="12"/>
      <c r="P51" s="12"/>
    </row>
    <row r="52" spans="2:16" ht="15.75" customHeight="1" thickBot="1">
      <c r="B52" s="12"/>
      <c r="C52" s="1494"/>
      <c r="D52" s="17">
        <v>6034</v>
      </c>
      <c r="E52" s="17" t="str">
        <f>INDEX((PPC!$C$106:$P$129),MATCH($D52,PPC!$C$106:$C$129,0),2)</f>
        <v>JORG LICHTMESS</v>
      </c>
      <c r="F52" s="17">
        <f>INDEX((PPC!$C$105:$P$129),MATCH(D52,PPC!$C$105:$C$129,0),13)</f>
        <v>1452</v>
      </c>
      <c r="G52" s="257"/>
      <c r="H52" s="248">
        <f>SUM(F51:F52)</f>
        <v>2911</v>
      </c>
      <c r="I52" s="12"/>
      <c r="J52" s="1494"/>
      <c r="K52" s="17">
        <v>1467</v>
      </c>
      <c r="L52" s="17" t="str">
        <f>INDEX((PPC!$C$106:$P$129),MATCH($K52,PPC!$C$106:$C$129,0),2)</f>
        <v>BRENDAN MULLER</v>
      </c>
      <c r="M52" s="17">
        <f>INDEX((PPC!$C$105:$P$129),MATCH(K52,PPC!$C$105:$C$129,0),13)</f>
        <v>1435</v>
      </c>
      <c r="N52" s="257"/>
      <c r="O52" s="248">
        <f>SUM(M51:M52)</f>
        <v>2831</v>
      </c>
      <c r="P52" s="12"/>
    </row>
    <row r="53" spans="2:16" ht="15.75" customHeight="1" thickBot="1">
      <c r="B53" s="12"/>
      <c r="I53" s="12"/>
      <c r="P53" s="12"/>
    </row>
    <row r="54" spans="2:16" ht="15.75" customHeight="1" thickBot="1">
      <c r="B54" s="12"/>
      <c r="C54" s="601" t="s">
        <v>178</v>
      </c>
      <c r="D54" s="28" t="s">
        <v>141</v>
      </c>
      <c r="E54" s="602" t="s">
        <v>142</v>
      </c>
      <c r="F54" s="28" t="s">
        <v>143</v>
      </c>
      <c r="G54" s="601"/>
      <c r="H54" s="248" t="s">
        <v>144</v>
      </c>
      <c r="I54" s="12"/>
      <c r="J54" s="258" t="s">
        <v>178</v>
      </c>
      <c r="K54" s="28" t="s">
        <v>141</v>
      </c>
      <c r="L54" s="259" t="s">
        <v>142</v>
      </c>
      <c r="M54" s="28" t="s">
        <v>143</v>
      </c>
      <c r="N54" s="258"/>
      <c r="O54" s="248" t="s">
        <v>144</v>
      </c>
      <c r="P54" s="12"/>
    </row>
    <row r="55" spans="2:16" ht="15.75" customHeight="1" thickBot="1">
      <c r="B55" s="12"/>
      <c r="C55" s="1493" t="s">
        <v>470</v>
      </c>
      <c r="D55" s="15">
        <v>6042</v>
      </c>
      <c r="E55" s="15" t="str">
        <f>INDEX((PPC!$C$106:$P$129),MATCH($D55,PPC!$C$106:$C$129,0),2)</f>
        <v>MIKE SCHAFER</v>
      </c>
      <c r="F55" s="17">
        <f>INDEX((PPC!$C$105:$P$129),MATCH(D55,PPC!$C$105:$C$129,0),13)</f>
        <v>1266</v>
      </c>
      <c r="G55" s="12"/>
      <c r="H55" s="12"/>
      <c r="I55" s="12"/>
      <c r="J55" s="1493" t="s">
        <v>185</v>
      </c>
      <c r="K55" s="15">
        <v>1475</v>
      </c>
      <c r="L55" s="15" t="str">
        <f>INDEX((PPC!$C$106:$P$129),MATCH($K55,PPC!$C$106:$C$129,0),2)</f>
        <v>GHALID ALLIE</v>
      </c>
      <c r="M55" s="15">
        <f>INDEX((PPC!$C$105:$P$129),MATCH(K55,PPC!$C$105:$C$129,0),13)</f>
        <v>1413</v>
      </c>
      <c r="N55" s="12"/>
      <c r="O55" s="12"/>
      <c r="P55" s="12"/>
    </row>
    <row r="56" spans="2:16" ht="15.75" customHeight="1" thickBot="1">
      <c r="B56" s="12"/>
      <c r="C56" s="1494"/>
      <c r="D56" s="17">
        <v>6043</v>
      </c>
      <c r="E56" s="17" t="str">
        <f>INDEX((PPC!$C$106:$P$129),MATCH($D56,PPC!$C$106:$C$129,0),2)</f>
        <v>DANIEL BLAGOJEVIC</v>
      </c>
      <c r="F56" s="17">
        <f>INDEX((PPC!$C$105:$P$129),MATCH(D56,PPC!$C$105:$C$129,0),13)</f>
        <v>1403</v>
      </c>
      <c r="G56" s="257"/>
      <c r="H56" s="248">
        <f>SUM(F55:F56)</f>
        <v>2669</v>
      </c>
      <c r="I56" s="12"/>
      <c r="J56" s="1494"/>
      <c r="K56" s="17">
        <v>13</v>
      </c>
      <c r="L56" s="17" t="str">
        <f>INDEX((PPC!$C$106:$P$129),MATCH($K56,PPC!$C$106:$C$129,0),2)</f>
        <v>NICO RAUTENBACH</v>
      </c>
      <c r="M56" s="17">
        <f>INDEX((PPC!$C$105:$P$129),MATCH(K56,PPC!$C$105:$C$129,0),13)</f>
        <v>1424</v>
      </c>
      <c r="N56" s="257"/>
      <c r="O56" s="248">
        <f>SUM(M55:M56)</f>
        <v>2837</v>
      </c>
      <c r="P56" s="12"/>
    </row>
    <row r="57" spans="2:16" ht="15.75" customHeight="1" thickBot="1">
      <c r="B57" s="12"/>
      <c r="I57" s="12"/>
      <c r="J57" s="420"/>
      <c r="K57" s="181"/>
      <c r="L57" s="181"/>
      <c r="M57" s="181"/>
      <c r="N57" s="421"/>
      <c r="O57" s="378"/>
      <c r="P57" s="12"/>
    </row>
    <row r="58" spans="2:16" ht="15.75" customHeight="1" thickBot="1">
      <c r="B58" s="12"/>
      <c r="C58" s="601" t="s">
        <v>178</v>
      </c>
      <c r="D58" s="28" t="s">
        <v>141</v>
      </c>
      <c r="E58" s="602" t="s">
        <v>142</v>
      </c>
      <c r="F58" s="28" t="s">
        <v>143</v>
      </c>
      <c r="G58" s="601"/>
      <c r="H58" s="248" t="s">
        <v>144</v>
      </c>
      <c r="I58" s="12"/>
      <c r="J58" s="569" t="s">
        <v>178</v>
      </c>
      <c r="K58" s="28" t="s">
        <v>141</v>
      </c>
      <c r="L58" s="570" t="s">
        <v>142</v>
      </c>
      <c r="M58" s="28" t="s">
        <v>143</v>
      </c>
      <c r="N58" s="569"/>
      <c r="O58" s="248" t="s">
        <v>144</v>
      </c>
      <c r="P58" s="12"/>
    </row>
    <row r="59" spans="2:16" ht="15.75" customHeight="1" thickBot="1">
      <c r="B59" s="12"/>
      <c r="C59" s="1493" t="s">
        <v>471</v>
      </c>
      <c r="D59" s="15">
        <v>6044</v>
      </c>
      <c r="E59" s="15" t="str">
        <f>INDEX((PPC!$C$106:$P$129),MATCH($D59,PPC!$C$106:$C$129,0),2)</f>
        <v>BEATE FRIEDRICH</v>
      </c>
      <c r="F59" s="15">
        <f>INDEX((PPC!$C$105:$P$129),MATCH(D59,PPC!$C$105:$C$129,0),13)</f>
        <v>1409</v>
      </c>
      <c r="G59" s="12"/>
      <c r="H59" s="12"/>
      <c r="I59" s="12"/>
      <c r="J59" s="1493" t="s">
        <v>472</v>
      </c>
      <c r="K59" s="15">
        <v>1128</v>
      </c>
      <c r="L59" s="15" t="str">
        <f>INDEX((PPC!$C$106:$P$129),MATCH($K59,PPC!$C$106:$C$129,0),2)</f>
        <v>SHANDRE WIESENER</v>
      </c>
      <c r="M59" s="15">
        <f>INDEX((PPC!$C$105:$P$129),MATCH(K59,PPC!$C$105:$C$129,0),13)</f>
        <v>1351</v>
      </c>
      <c r="N59" s="12"/>
      <c r="O59" s="12"/>
      <c r="P59" s="12"/>
    </row>
    <row r="60" spans="2:16" ht="15.75" customHeight="1" thickBot="1">
      <c r="B60" s="12"/>
      <c r="C60" s="1494"/>
      <c r="D60" s="17">
        <v>6032</v>
      </c>
      <c r="E60" s="17" t="str">
        <f>INDEX((PPC!$C$106:$P$129),MATCH($D60,PPC!$C$106:$C$129,0),2)</f>
        <v>KLAUS SEMRAU</v>
      </c>
      <c r="F60" s="17">
        <f>INDEX((PPC!$C$105:$P$129),MATCH(D60,PPC!$C$105:$C$129,0),13)</f>
        <v>1411</v>
      </c>
      <c r="G60" s="257"/>
      <c r="H60" s="248">
        <f>SUM(F59:F60)</f>
        <v>2820</v>
      </c>
      <c r="I60" s="12"/>
      <c r="J60" s="1494"/>
      <c r="K60" s="17">
        <v>1376</v>
      </c>
      <c r="L60" s="17" t="str">
        <f>INDEX((PPC!$C$106:$P$129),MATCH($K60,PPC!$C$106:$C$129,0),2)</f>
        <v>JJ LOURENS</v>
      </c>
      <c r="M60" s="17">
        <f>INDEX((PPC!$C$105:$P$129),MATCH(K60,PPC!$C$105:$C$129,0),13)</f>
        <v>1332</v>
      </c>
      <c r="N60" s="257"/>
      <c r="O60" s="248">
        <f>SUM(M59:M60)</f>
        <v>2683</v>
      </c>
      <c r="P60" s="12"/>
    </row>
    <row r="61" spans="2:16" ht="15.75" customHeight="1" thickBot="1">
      <c r="B61" s="12"/>
      <c r="C61" s="378"/>
      <c r="D61" s="378"/>
      <c r="I61" s="12"/>
      <c r="P61" s="12"/>
    </row>
    <row r="62" spans="2:16" ht="15.75" customHeight="1" thickBot="1">
      <c r="B62" s="12"/>
      <c r="C62" s="422"/>
      <c r="D62" s="181"/>
      <c r="E62" s="1500" t="s">
        <v>298</v>
      </c>
      <c r="F62" s="1501"/>
      <c r="G62" s="1501"/>
      <c r="H62" s="1502"/>
      <c r="I62" s="12"/>
      <c r="P62" s="12"/>
    </row>
    <row r="63" spans="2:16" ht="15.75" customHeight="1" thickBot="1">
      <c r="B63" s="12"/>
      <c r="C63" s="422"/>
      <c r="D63" s="181"/>
      <c r="E63" s="68" t="s">
        <v>216</v>
      </c>
      <c r="F63" s="1510">
        <f>H48</f>
        <v>2930</v>
      </c>
      <c r="G63" s="1510"/>
      <c r="H63" s="1511"/>
      <c r="I63" s="12"/>
      <c r="P63" s="12"/>
    </row>
    <row r="64" spans="2:16" ht="15.75" customHeight="1" thickBot="1">
      <c r="B64" s="12"/>
      <c r="C64" s="422"/>
      <c r="D64" s="181"/>
      <c r="E64" s="73" t="s">
        <v>223</v>
      </c>
      <c r="F64" s="1509">
        <f>H52</f>
        <v>2911</v>
      </c>
      <c r="G64" s="1509"/>
      <c r="H64" s="1457"/>
      <c r="I64" s="1529">
        <f>F64+F63</f>
        <v>5841</v>
      </c>
      <c r="J64" s="1530"/>
      <c r="P64" s="12"/>
    </row>
    <row r="65" spans="2:9" ht="15.75" customHeight="1" thickBot="1">
      <c r="B65" s="12"/>
      <c r="C65" s="422"/>
      <c r="D65" s="181"/>
      <c r="E65" s="250" t="s">
        <v>224</v>
      </c>
      <c r="F65" s="1496">
        <f>O48</f>
        <v>2886</v>
      </c>
      <c r="G65" s="1496"/>
      <c r="H65" s="1497"/>
      <c r="I65" s="12"/>
    </row>
    <row r="66" spans="2:10" ht="15.75" customHeight="1" thickBot="1">
      <c r="B66" s="12"/>
      <c r="C66" s="422"/>
      <c r="D66" s="181"/>
      <c r="E66" s="144" t="s">
        <v>218</v>
      </c>
      <c r="F66" s="1492">
        <f>O52</f>
        <v>2831</v>
      </c>
      <c r="G66" s="1492"/>
      <c r="H66" s="1455"/>
      <c r="I66" s="1529">
        <f>F66+F65</f>
        <v>5717</v>
      </c>
      <c r="J66" s="1530"/>
    </row>
    <row r="67" spans="2:9" ht="15.75" customHeight="1" thickBot="1">
      <c r="B67" s="12"/>
      <c r="C67" s="422"/>
      <c r="D67" s="181"/>
      <c r="E67" s="59" t="str">
        <f>J55</f>
        <v>SOUTH AFRICA       C TEAM</v>
      </c>
      <c r="F67" s="1498">
        <f>O56</f>
        <v>2837</v>
      </c>
      <c r="G67" s="1498"/>
      <c r="H67" s="1499"/>
      <c r="I67" s="12"/>
    </row>
    <row r="68" spans="2:10" ht="15.75" customHeight="1" thickBot="1">
      <c r="B68" s="12"/>
      <c r="C68" s="422"/>
      <c r="D68" s="181"/>
      <c r="E68" s="59" t="str">
        <f>J59</f>
        <v>SOUTH AFRICA       D TEAM</v>
      </c>
      <c r="F68" s="1498">
        <f>O60</f>
        <v>2683</v>
      </c>
      <c r="G68" s="1498"/>
      <c r="H68" s="1499"/>
      <c r="I68" s="1529">
        <f>F68+F67</f>
        <v>5520</v>
      </c>
      <c r="J68" s="1530"/>
    </row>
    <row r="69" spans="2:16" ht="15.75" customHeight="1" thickBot="1">
      <c r="B69" s="12"/>
      <c r="C69" s="422"/>
      <c r="D69" s="181"/>
      <c r="E69" s="250" t="str">
        <f>C55</f>
        <v>GERMANY        C TEAM</v>
      </c>
      <c r="F69" s="1496">
        <f>H56</f>
        <v>2669</v>
      </c>
      <c r="G69" s="1496"/>
      <c r="H69" s="1497"/>
      <c r="I69" s="12"/>
      <c r="P69" s="12"/>
    </row>
    <row r="70" spans="2:16" ht="15.75" customHeight="1" thickBot="1">
      <c r="B70" s="12"/>
      <c r="C70" s="422"/>
      <c r="D70" s="181"/>
      <c r="E70" s="59" t="str">
        <f>C59</f>
        <v>GERMANY        D TEAM</v>
      </c>
      <c r="F70" s="1498">
        <f>H60</f>
        <v>2820</v>
      </c>
      <c r="G70" s="1498"/>
      <c r="H70" s="1499"/>
      <c r="I70" s="1529">
        <f>F70+F69</f>
        <v>5489</v>
      </c>
      <c r="J70" s="1530"/>
      <c r="P70" s="12"/>
    </row>
    <row r="71" spans="2:16" ht="15.75" customHeight="1">
      <c r="B71" s="12"/>
      <c r="C71" s="422"/>
      <c r="D71" s="181"/>
      <c r="P71" s="12"/>
    </row>
    <row r="72" spans="2:16" ht="15.75" customHeight="1">
      <c r="B72" s="12"/>
      <c r="C72" s="422"/>
      <c r="D72" s="181"/>
      <c r="K72" s="181"/>
      <c r="L72" s="181"/>
      <c r="M72" s="181"/>
      <c r="N72" s="421"/>
      <c r="O72" s="378"/>
      <c r="P72" s="12"/>
    </row>
    <row r="73" spans="2:16" ht="15.75" customHeight="1">
      <c r="B73" s="12"/>
      <c r="I73" s="12"/>
      <c r="P73" s="12"/>
    </row>
    <row r="74" spans="2:16" ht="15.75" customHeight="1" thickBot="1">
      <c r="B74" s="12"/>
      <c r="C74" s="12"/>
      <c r="D74" s="6"/>
      <c r="E74" s="6"/>
      <c r="F74" s="12"/>
      <c r="G74" s="12"/>
      <c r="H74" s="12"/>
      <c r="I74" s="12"/>
      <c r="J74" s="12"/>
      <c r="K74" s="6"/>
      <c r="L74" s="6"/>
      <c r="M74" s="12"/>
      <c r="N74" s="12"/>
      <c r="O74" s="12"/>
      <c r="P74" s="12"/>
    </row>
    <row r="75" spans="2:16" ht="25.5" customHeight="1" thickBot="1">
      <c r="B75" s="12"/>
      <c r="C75" s="1506" t="s">
        <v>187</v>
      </c>
      <c r="D75" s="1507"/>
      <c r="E75" s="1507"/>
      <c r="F75" s="1507"/>
      <c r="G75" s="1507"/>
      <c r="H75" s="1508"/>
      <c r="I75" s="12"/>
      <c r="J75" s="1506" t="s">
        <v>187</v>
      </c>
      <c r="K75" s="1507"/>
      <c r="L75" s="1507"/>
      <c r="M75" s="1507"/>
      <c r="N75" s="1507"/>
      <c r="O75" s="1508"/>
      <c r="P75" s="12"/>
    </row>
    <row r="76" spans="2:16" ht="15.75" customHeight="1" thickBot="1">
      <c r="B76" s="12"/>
      <c r="C76" s="365"/>
      <c r="D76" s="365"/>
      <c r="E76" s="365"/>
      <c r="F76" s="365"/>
      <c r="G76" s="365"/>
      <c r="H76" s="365"/>
      <c r="I76" s="364"/>
      <c r="J76" s="365"/>
      <c r="K76" s="365"/>
      <c r="L76" s="365"/>
      <c r="M76" s="365"/>
      <c r="N76" s="365"/>
      <c r="O76" s="365"/>
      <c r="P76" s="12"/>
    </row>
    <row r="77" spans="2:16" ht="28.5" customHeight="1" thickBot="1">
      <c r="B77" s="12"/>
      <c r="C77" s="1503" t="s">
        <v>182</v>
      </c>
      <c r="D77" s="1504"/>
      <c r="E77" s="1504"/>
      <c r="F77" s="1504"/>
      <c r="G77" s="1504"/>
      <c r="H77" s="1505"/>
      <c r="I77" s="364"/>
      <c r="J77" s="1503" t="s">
        <v>183</v>
      </c>
      <c r="K77" s="1504"/>
      <c r="L77" s="1504"/>
      <c r="M77" s="1504"/>
      <c r="N77" s="1504"/>
      <c r="O77" s="1505"/>
      <c r="P77" s="12"/>
    </row>
    <row r="78" spans="2:16" s="368" customFormat="1" ht="9" customHeight="1">
      <c r="B78" s="367"/>
      <c r="C78" s="365"/>
      <c r="D78" s="365"/>
      <c r="E78" s="365"/>
      <c r="F78" s="365"/>
      <c r="G78" s="365"/>
      <c r="H78" s="365"/>
      <c r="I78" s="367"/>
      <c r="J78" s="365"/>
      <c r="K78" s="365"/>
      <c r="L78" s="365"/>
      <c r="M78" s="365"/>
      <c r="N78" s="365"/>
      <c r="O78" s="365"/>
      <c r="P78" s="367"/>
    </row>
    <row r="79" spans="2:16" s="368" customFormat="1" ht="15.75" customHeight="1" thickBot="1">
      <c r="B79" s="367"/>
      <c r="C79" s="365"/>
      <c r="D79" s="365"/>
      <c r="E79" s="365"/>
      <c r="F79" s="365"/>
      <c r="G79" s="365"/>
      <c r="H79" s="365"/>
      <c r="I79" s="367"/>
      <c r="J79" s="365"/>
      <c r="K79" s="365"/>
      <c r="L79" s="365"/>
      <c r="M79" s="365"/>
      <c r="N79" s="365"/>
      <c r="O79" s="365"/>
      <c r="P79" s="367"/>
    </row>
    <row r="80" spans="2:16" ht="16.5" thickBot="1">
      <c r="B80" s="12"/>
      <c r="C80" s="258" t="s">
        <v>178</v>
      </c>
      <c r="D80" s="28" t="s">
        <v>141</v>
      </c>
      <c r="E80" s="259" t="s">
        <v>142</v>
      </c>
      <c r="F80" s="28" t="s">
        <v>143</v>
      </c>
      <c r="G80" s="258"/>
      <c r="H80" s="248" t="s">
        <v>144</v>
      </c>
      <c r="I80" s="12"/>
      <c r="J80" s="258" t="s">
        <v>178</v>
      </c>
      <c r="K80" s="28" t="s">
        <v>141</v>
      </c>
      <c r="L80" s="259" t="s">
        <v>142</v>
      </c>
      <c r="M80" s="28" t="s">
        <v>143</v>
      </c>
      <c r="N80" s="258"/>
      <c r="O80" s="248" t="s">
        <v>144</v>
      </c>
      <c r="P80" s="12"/>
    </row>
    <row r="81" spans="2:16" ht="15.75" customHeight="1">
      <c r="B81" s="12"/>
      <c r="C81" s="1493" t="s">
        <v>215</v>
      </c>
      <c r="D81" s="15">
        <v>6043</v>
      </c>
      <c r="E81" s="167" t="str">
        <f>INDEX((NPA!$C$143:$P$267),MATCH($D81,NPA!$C$143:$C$267,0),2)</f>
        <v>DANIEL BLAGOJEVIC</v>
      </c>
      <c r="F81" s="167">
        <f>INDEX((NPA!$C$143:$P$267),MATCH($D81,NPA!$C$143:$C$267,0),14)</f>
        <v>298</v>
      </c>
      <c r="G81" s="12"/>
      <c r="H81" s="12"/>
      <c r="I81" s="12"/>
      <c r="J81" s="1493" t="s">
        <v>184</v>
      </c>
      <c r="K81" s="15">
        <v>2</v>
      </c>
      <c r="L81" s="15" t="str">
        <f>INDEX((NPA!$C$143:$P$267),MATCH($K81,NPA!$C$143:$C$267,0),2)</f>
        <v>FRANCOIS van TONDER</v>
      </c>
      <c r="M81" s="15">
        <f>INDEX((NPA!$C$143:$P$267),MATCH($K81,NPA!$C$143:$C$267,0),14)</f>
        <v>292</v>
      </c>
      <c r="N81" s="12"/>
      <c r="O81" s="12"/>
      <c r="P81" s="12"/>
    </row>
    <row r="82" spans="2:16" ht="15.75" customHeight="1">
      <c r="B82" s="12"/>
      <c r="C82" s="1495"/>
      <c r="D82" s="16">
        <v>6042</v>
      </c>
      <c r="E82" s="167" t="str">
        <f>INDEX((NPA!$C$143:$P$267),MATCH($D82,NPA!$C$143:$C$267,0),2)</f>
        <v>MIKE SCHAFER</v>
      </c>
      <c r="F82" s="167">
        <f>INDEX((NPA!$C$143:$P$267),MATCH(D82,NPA!$C$143:$C$267,0),14)</f>
        <v>296</v>
      </c>
      <c r="G82" s="12"/>
      <c r="H82" s="12"/>
      <c r="I82" s="12"/>
      <c r="J82" s="1495"/>
      <c r="K82" s="16">
        <v>1266</v>
      </c>
      <c r="L82" s="15" t="str">
        <f>INDEX((NPA!$C$143:$P$267),MATCH($K82,NPA!$C$143:$C$267,0),2)</f>
        <v>BYRON PETZER</v>
      </c>
      <c r="M82" s="15">
        <f>INDEX((NPA!$C$143:$P$267),MATCH(K82,NPA!$C$143:$C$267,0),14)</f>
        <v>292</v>
      </c>
      <c r="N82" s="12"/>
      <c r="O82" s="12"/>
      <c r="P82" s="12"/>
    </row>
    <row r="83" spans="2:16" ht="15.75" customHeight="1" thickBot="1">
      <c r="B83" s="12"/>
      <c r="C83" s="1495"/>
      <c r="D83" s="48">
        <v>6016</v>
      </c>
      <c r="E83" s="167" t="str">
        <f>INDEX((NPA!$C$143:$P$267),MATCH($D83,NPA!$C$143:$C$267,0),2)</f>
        <v>JOHANN WIZOFSKY </v>
      </c>
      <c r="F83" s="167">
        <f>INDEX((NPA!$C$143:$P$267),MATCH(D83,NPA!$C$143:$C$267,0),14)</f>
        <v>287</v>
      </c>
      <c r="G83" s="12"/>
      <c r="H83" s="12"/>
      <c r="I83" s="12"/>
      <c r="J83" s="1495"/>
      <c r="K83" s="48">
        <v>1287</v>
      </c>
      <c r="L83" s="15" t="str">
        <f>INDEX((NPA!$C$143:$P$267),MATCH($K83,NPA!$C$143:$C$267,0),2)</f>
        <v>HANSIE ERASMUS</v>
      </c>
      <c r="M83" s="15">
        <f>INDEX((NPA!$C$143:$P$267),MATCH(K83,NPA!$C$143:$C$267,0),14)</f>
        <v>296</v>
      </c>
      <c r="N83" s="12"/>
      <c r="O83" s="12"/>
      <c r="P83" s="12"/>
    </row>
    <row r="84" spans="2:16" ht="16.5" thickBot="1">
      <c r="B84" s="12"/>
      <c r="C84" s="1494"/>
      <c r="D84" s="17">
        <v>6008</v>
      </c>
      <c r="E84" s="166" t="str">
        <f>INDEX((NPA!$C$143:$P$267),MATCH($D84,NPA!$C$143:$C$267,0),2)</f>
        <v>HELGE PETERS</v>
      </c>
      <c r="F84" s="166">
        <f>INDEX((NPA!$C$143:$P$267),MATCH(D84,NPA!$C$143:$C$267,0),14)</f>
        <v>295</v>
      </c>
      <c r="G84" s="257"/>
      <c r="H84" s="248">
        <f>SUM(F81:F84)</f>
        <v>1176</v>
      </c>
      <c r="I84" s="12"/>
      <c r="J84" s="1494"/>
      <c r="K84" s="17">
        <v>1376</v>
      </c>
      <c r="L84" s="17" t="str">
        <f>INDEX((NPA!$C$143:$P$267),MATCH($K84,NPA!$C$143:$C$267,0),2)</f>
        <v>JJ LOURENS </v>
      </c>
      <c r="M84" s="17">
        <f>INDEX((NPA!$C$143:$P$267),MATCH(K84,NPA!$C$143:$C$267,0),14)</f>
        <v>297</v>
      </c>
      <c r="N84" s="257"/>
      <c r="O84" s="248">
        <f>SUM(M81:M84)</f>
        <v>1177</v>
      </c>
      <c r="P84" s="12"/>
    </row>
    <row r="85" spans="2:16" ht="15" customHeight="1" thickBot="1">
      <c r="B85" s="12"/>
      <c r="C85" s="12"/>
      <c r="D85" s="6"/>
      <c r="E85" s="6"/>
      <c r="F85" s="12"/>
      <c r="G85" s="12"/>
      <c r="H85" s="12"/>
      <c r="I85" s="12"/>
      <c r="J85" s="12"/>
      <c r="K85" s="6"/>
      <c r="L85" s="6"/>
      <c r="M85" s="12"/>
      <c r="N85" s="12"/>
      <c r="O85" s="12"/>
      <c r="P85" s="12"/>
    </row>
    <row r="86" spans="2:16" ht="15" customHeight="1" thickBot="1">
      <c r="B86" s="12"/>
      <c r="C86" s="601" t="s">
        <v>178</v>
      </c>
      <c r="D86" s="28" t="s">
        <v>141</v>
      </c>
      <c r="E86" s="602" t="s">
        <v>142</v>
      </c>
      <c r="F86" s="28" t="s">
        <v>143</v>
      </c>
      <c r="G86" s="601"/>
      <c r="H86" s="248" t="s">
        <v>144</v>
      </c>
      <c r="I86" s="12"/>
      <c r="J86" s="258" t="s">
        <v>178</v>
      </c>
      <c r="K86" s="28" t="s">
        <v>141</v>
      </c>
      <c r="L86" s="259" t="s">
        <v>142</v>
      </c>
      <c r="M86" s="28" t="s">
        <v>143</v>
      </c>
      <c r="N86" s="258"/>
      <c r="O86" s="248" t="s">
        <v>144</v>
      </c>
      <c r="P86" s="12"/>
    </row>
    <row r="87" spans="2:16" ht="15" customHeight="1">
      <c r="B87" s="12"/>
      <c r="C87" s="1493" t="s">
        <v>473</v>
      </c>
      <c r="D87" s="15">
        <v>6044</v>
      </c>
      <c r="E87" s="15" t="str">
        <f>INDEX((NPA!$C$143:$P$267),MATCH($D87,NPA!$C$143:$C$267,0),2)</f>
        <v>BEATE FRIEDRICH</v>
      </c>
      <c r="F87" s="15">
        <f>INDEX((NPA!$C$143:$P$267),MATCH($D87,NPA!$C$143:$C$267,0),14)</f>
        <v>286</v>
      </c>
      <c r="G87" s="12"/>
      <c r="H87" s="12"/>
      <c r="I87" s="12"/>
      <c r="J87" s="1493" t="s">
        <v>186</v>
      </c>
      <c r="K87" s="15">
        <v>786</v>
      </c>
      <c r="L87" s="15" t="str">
        <f>INDEX((NPA!$C$143:$P$267),MATCH($K87,NPA!$C$143:$C$267,0),2)</f>
        <v>MOHYEDIEN BEGG</v>
      </c>
      <c r="M87" s="15">
        <f>INDEX((NPA!$C$143:$P$267),MATCH(K87,NPA!$C$143:$C$267,0),14)</f>
        <v>291</v>
      </c>
      <c r="N87" s="12"/>
      <c r="O87" s="12"/>
      <c r="P87" s="12"/>
    </row>
    <row r="88" spans="2:16" ht="15" customHeight="1">
      <c r="B88" s="12"/>
      <c r="C88" s="1495"/>
      <c r="D88" s="16">
        <v>6038</v>
      </c>
      <c r="E88" s="15" t="str">
        <f>INDEX((NPA!$C$143:$P$267),MATCH($D88,NPA!$C$143:$C$267,0),2)</f>
        <v>VIKTORIA STEINHAUER</v>
      </c>
      <c r="F88" s="15">
        <f>INDEX((NPA!$C$143:$P$267),MATCH(D88,NPA!$C$143:$C$267,0),14)</f>
        <v>295</v>
      </c>
      <c r="G88" s="12"/>
      <c r="H88" s="12"/>
      <c r="I88" s="12"/>
      <c r="J88" s="1495"/>
      <c r="K88" s="16">
        <v>1383</v>
      </c>
      <c r="L88" s="15" t="str">
        <f>INDEX((NPA!$C$143:$P$267),MATCH($K88,NPA!$C$143:$C$267,0),2)</f>
        <v>MORNAY DE BEER</v>
      </c>
      <c r="M88" s="15">
        <f>INDEX((NPA!$C$143:$P$267),MATCH(K88,NPA!$C$143:$C$267,0),14)</f>
        <v>290</v>
      </c>
      <c r="N88" s="12"/>
      <c r="O88" s="12"/>
      <c r="P88" s="12"/>
    </row>
    <row r="89" spans="2:16" ht="15" customHeight="1" thickBot="1">
      <c r="B89" s="12"/>
      <c r="C89" s="1495"/>
      <c r="D89" s="48">
        <v>6034</v>
      </c>
      <c r="E89" s="15" t="str">
        <f>INDEX((NPA!$C$143:$P$267),MATCH($D89,NPA!$C$143:$C$267,0),2)</f>
        <v>JORG LICHTMESS</v>
      </c>
      <c r="F89" s="15">
        <f>INDEX((NPA!$C$143:$P$267),MATCH(D89,NPA!$C$143:$C$267,0),14)</f>
        <v>293</v>
      </c>
      <c r="G89" s="12"/>
      <c r="H89" s="12"/>
      <c r="I89" s="12"/>
      <c r="J89" s="1495"/>
      <c r="K89" s="48">
        <v>13</v>
      </c>
      <c r="L89" s="15" t="str">
        <f>INDEX((NPA!$C$143:$P$267),MATCH($K89,NPA!$C$143:$C$267,0),2)</f>
        <v>NICO RAUTENBACH</v>
      </c>
      <c r="M89" s="15">
        <f>INDEX((NPA!$C$143:$P$267),MATCH(K89,NPA!$C$143:$C$267,0),14)</f>
        <v>290</v>
      </c>
      <c r="N89" s="12"/>
      <c r="O89" s="12"/>
      <c r="P89" s="12"/>
    </row>
    <row r="90" spans="2:16" ht="15" customHeight="1" thickBot="1">
      <c r="B90" s="12"/>
      <c r="C90" s="1494"/>
      <c r="D90" s="17">
        <v>6032</v>
      </c>
      <c r="E90" s="17" t="str">
        <f>INDEX((NPA!$C$143:$P$267),MATCH($D90,NPA!$C$143:$C$267,0),2)</f>
        <v>KLAUS SEMRAU</v>
      </c>
      <c r="F90" s="17">
        <f>INDEX((NPA!$C$143:$P$267),MATCH(D90,NPA!$C$143:$C$267,0),14)</f>
        <v>259</v>
      </c>
      <c r="G90" s="257"/>
      <c r="H90" s="248">
        <f>SUM(F87:F90)</f>
        <v>1133</v>
      </c>
      <c r="I90" s="12"/>
      <c r="J90" s="1494"/>
      <c r="K90" s="17">
        <v>1467</v>
      </c>
      <c r="L90" s="17" t="str">
        <f>INDEX((NPA!$C$143:$P$267),MATCH($K90,NPA!$C$143:$C$267,0),2)</f>
        <v>BRENDAN MULLER </v>
      </c>
      <c r="M90" s="17">
        <f>INDEX((NPA!$C$143:$P$267),MATCH(K90,NPA!$C$143:$C$267,0),14)</f>
        <v>288</v>
      </c>
      <c r="N90" s="257"/>
      <c r="O90" s="248">
        <f>SUM(M87:M90)</f>
        <v>1159</v>
      </c>
      <c r="P90" s="12"/>
    </row>
    <row r="91" spans="2:16" ht="15.75" customHeight="1" thickBot="1">
      <c r="B91" s="12"/>
      <c r="C91" s="378"/>
      <c r="D91" s="378"/>
      <c r="E91" s="378"/>
      <c r="F91" s="378"/>
      <c r="G91" s="378"/>
      <c r="H91" s="378"/>
      <c r="I91" s="12"/>
      <c r="P91" s="12"/>
    </row>
    <row r="92" spans="2:16" ht="15.75" customHeight="1" thickBot="1">
      <c r="B92" s="12"/>
      <c r="C92" s="601" t="s">
        <v>178</v>
      </c>
      <c r="D92" s="28" t="s">
        <v>141</v>
      </c>
      <c r="E92" s="631" t="s">
        <v>142</v>
      </c>
      <c r="F92" s="28" t="s">
        <v>143</v>
      </c>
      <c r="G92" s="601"/>
      <c r="H92" s="248" t="s">
        <v>144</v>
      </c>
      <c r="I92" s="12"/>
      <c r="J92" s="601" t="s">
        <v>178</v>
      </c>
      <c r="K92" s="28" t="s">
        <v>141</v>
      </c>
      <c r="L92" s="631" t="s">
        <v>142</v>
      </c>
      <c r="M92" s="28" t="s">
        <v>143</v>
      </c>
      <c r="N92" s="601"/>
      <c r="O92" s="248" t="s">
        <v>144</v>
      </c>
      <c r="P92" s="12"/>
    </row>
    <row r="93" spans="2:16" ht="15.75" customHeight="1">
      <c r="B93" s="12"/>
      <c r="C93" s="1493" t="s">
        <v>474</v>
      </c>
      <c r="D93" s="15">
        <v>6035</v>
      </c>
      <c r="E93" s="15" t="str">
        <f>INDEX((NPA!$C$143:$P$267),MATCH($D93,NPA!$C$143:$C$267,0),2)</f>
        <v>JURGEN ZILG</v>
      </c>
      <c r="F93" s="15">
        <f>INDEX((NPA!$C$143:$P$267),MATCH($D93,NPA!$C$143:$C$267,0),14)</f>
        <v>270</v>
      </c>
      <c r="G93" s="12"/>
      <c r="H93" s="12"/>
      <c r="I93" s="12"/>
      <c r="J93" s="1493" t="s">
        <v>185</v>
      </c>
      <c r="K93" s="15">
        <v>1786</v>
      </c>
      <c r="L93" s="15" t="str">
        <f>INDEX((NPA!$C$143:$P$267),MATCH($K93,NPA!$C$143:$C$267,0),2)</f>
        <v>SHAFAATH GILBERT</v>
      </c>
      <c r="M93" s="15">
        <f>INDEX((NPA!$C$143:$P$267),MATCH(K93,NPA!$C$143:$C$267,0),14)</f>
        <v>280</v>
      </c>
      <c r="N93" s="12"/>
      <c r="O93" s="12"/>
      <c r="P93" s="12"/>
    </row>
    <row r="94" spans="2:16" ht="15.75" customHeight="1">
      <c r="B94" s="12"/>
      <c r="C94" s="1495"/>
      <c r="D94" s="16">
        <v>6045</v>
      </c>
      <c r="E94" s="15" t="str">
        <f>INDEX((NPA!$C$143:$P$267),MATCH($D94,NPA!$C$143:$C$267,0),2)</f>
        <v>MIKE TRASER</v>
      </c>
      <c r="F94" s="15">
        <f>INDEX((NPA!$C$143:$P$267),MATCH(D94,NPA!$C$143:$C$267,0),14)</f>
        <v>272</v>
      </c>
      <c r="G94" s="12"/>
      <c r="H94" s="12"/>
      <c r="I94" s="12"/>
      <c r="J94" s="1495"/>
      <c r="K94" s="16">
        <v>516</v>
      </c>
      <c r="L94" s="15" t="str">
        <f>INDEX((NPA!$C$143:$P$267),MATCH($K94,NPA!$C$143:$C$267,0),2)</f>
        <v>MORNE' THUMBRAN </v>
      </c>
      <c r="M94" s="15">
        <f>INDEX((NPA!$C$143:$P$267),MATCH(K94,NPA!$C$143:$C$267,0),14)</f>
        <v>291</v>
      </c>
      <c r="N94" s="12"/>
      <c r="O94" s="12"/>
      <c r="P94" s="12"/>
    </row>
    <row r="95" spans="2:16" ht="15.75" customHeight="1" thickBot="1">
      <c r="B95" s="12"/>
      <c r="C95" s="1495"/>
      <c r="D95" s="48">
        <v>6027</v>
      </c>
      <c r="E95" s="15" t="str">
        <f>INDEX((NPA!$C$143:$P$267),MATCH($D95,NPA!$C$143:$C$267,0),2)</f>
        <v>WILFRIED WIESENER</v>
      </c>
      <c r="F95" s="15">
        <f>INDEX((NPA!$C$143:$P$267),MATCH(D95,NPA!$C$143:$C$267,0),14)</f>
        <v>293</v>
      </c>
      <c r="G95" s="12"/>
      <c r="H95" s="12"/>
      <c r="I95" s="12"/>
      <c r="J95" s="1495"/>
      <c r="K95" s="48">
        <v>1539</v>
      </c>
      <c r="L95" s="15" t="str">
        <f>INDEX((NPA!$C$143:$P$267),MATCH($K95,NPA!$C$143:$C$267,0),2)</f>
        <v>PHILIP HAVENGA</v>
      </c>
      <c r="M95" s="15">
        <f>INDEX((NPA!$C$143:$P$267),MATCH(K95,NPA!$C$143:$C$267,0),14)</f>
        <v>287</v>
      </c>
      <c r="N95" s="12"/>
      <c r="O95" s="12"/>
      <c r="P95" s="12"/>
    </row>
    <row r="96" spans="2:16" ht="15.75" customHeight="1" thickBot="1">
      <c r="B96" s="12"/>
      <c r="C96" s="1494"/>
      <c r="D96" s="17">
        <v>6040</v>
      </c>
      <c r="E96" s="17" t="str">
        <f>INDEX((NPA!$C$143:$P$267),MATCH($D96,NPA!$C$143:$C$267,0),2)</f>
        <v>FRANK STEINHAUER</v>
      </c>
      <c r="F96" s="17">
        <f>INDEX((NPA!$C$143:$P$267),MATCH(D96,NPA!$C$143:$C$267,0),14)</f>
        <v>267</v>
      </c>
      <c r="G96" s="257"/>
      <c r="H96" s="248">
        <f>SUM(F93:F96)</f>
        <v>1102</v>
      </c>
      <c r="I96" s="12"/>
      <c r="J96" s="1494"/>
      <c r="K96" s="17">
        <v>322</v>
      </c>
      <c r="L96" s="17" t="str">
        <f>INDEX((NPA!$C$143:$P$267),MATCH($K96,NPA!$C$143:$C$267,0),2)</f>
        <v>RIDWAAN LEVY</v>
      </c>
      <c r="M96" s="17">
        <f>INDEX((NPA!$C$143:$P$267),MATCH(K96,NPA!$C$143:$C$267,0),14)</f>
        <v>287</v>
      </c>
      <c r="N96" s="257"/>
      <c r="O96" s="248">
        <f>SUM(M93:M96)</f>
        <v>1145</v>
      </c>
      <c r="P96" s="12"/>
    </row>
    <row r="97" spans="2:16" ht="15.75" customHeight="1" thickBot="1">
      <c r="B97" s="12"/>
      <c r="C97" s="1249"/>
      <c r="D97" s="1249"/>
      <c r="E97" s="1249"/>
      <c r="F97" s="1249"/>
      <c r="G97" s="1249"/>
      <c r="H97" s="1249"/>
      <c r="I97" s="12"/>
      <c r="P97" s="12"/>
    </row>
    <row r="98" spans="2:16" ht="16.5" customHeight="1" thickBot="1">
      <c r="B98" s="12"/>
      <c r="C98" s="422"/>
      <c r="D98" s="181"/>
      <c r="E98" s="1515" t="s">
        <v>221</v>
      </c>
      <c r="F98" s="1516"/>
      <c r="G98" s="1516"/>
      <c r="H98" s="1517"/>
      <c r="I98" s="12"/>
      <c r="J98" s="420"/>
      <c r="K98" s="181"/>
      <c r="L98" s="181"/>
      <c r="M98" s="181"/>
      <c r="N98" s="421"/>
      <c r="O98" s="1249"/>
      <c r="P98" s="12"/>
    </row>
    <row r="99" spans="2:16" ht="16.5" customHeight="1">
      <c r="B99" s="12"/>
      <c r="C99" s="422"/>
      <c r="D99" s="181"/>
      <c r="E99" s="144" t="str">
        <f>J81</f>
        <v>SOUTH AFRICA       A TEAM</v>
      </c>
      <c r="F99" s="1492">
        <f>O84</f>
        <v>1177</v>
      </c>
      <c r="G99" s="1492"/>
      <c r="H99" s="1455"/>
      <c r="I99" s="12"/>
      <c r="J99" s="420"/>
      <c r="K99" s="181"/>
      <c r="L99" s="181"/>
      <c r="M99" s="181"/>
      <c r="N99" s="421"/>
      <c r="O99" s="1249"/>
      <c r="P99" s="12"/>
    </row>
    <row r="100" spans="2:16" ht="16.5" customHeight="1">
      <c r="B100" s="12"/>
      <c r="C100" s="422"/>
      <c r="D100" s="181"/>
      <c r="E100" s="57" t="str">
        <f>C81</f>
        <v>GERMANY         A TEAM</v>
      </c>
      <c r="F100" s="1510">
        <f>H84</f>
        <v>1176</v>
      </c>
      <c r="G100" s="1510"/>
      <c r="H100" s="1511"/>
      <c r="I100" s="12"/>
      <c r="J100" s="420"/>
      <c r="K100" s="181"/>
      <c r="L100" s="181"/>
      <c r="M100" s="181"/>
      <c r="N100" s="421"/>
      <c r="O100" s="1249"/>
      <c r="P100" s="12"/>
    </row>
    <row r="101" spans="2:16" ht="15.75">
      <c r="B101" s="12"/>
      <c r="C101" s="422"/>
      <c r="D101" s="181"/>
      <c r="E101" s="57" t="str">
        <f>J87</f>
        <v>SOUTH AFRICA       B TEAM</v>
      </c>
      <c r="F101" s="1510">
        <f>O90</f>
        <v>1159</v>
      </c>
      <c r="G101" s="1510"/>
      <c r="H101" s="1511"/>
      <c r="I101" s="12"/>
      <c r="J101" s="420"/>
      <c r="K101" s="181"/>
      <c r="L101" s="181"/>
      <c r="M101" s="181"/>
      <c r="N101" s="421"/>
      <c r="O101" s="1249"/>
      <c r="P101" s="12"/>
    </row>
    <row r="102" spans="2:16" ht="15.75">
      <c r="B102" s="12"/>
      <c r="C102" s="421"/>
      <c r="D102" s="181"/>
      <c r="E102" s="57" t="str">
        <f>J93</f>
        <v>SOUTH AFRICA       C TEAM</v>
      </c>
      <c r="F102" s="1510">
        <f>O96</f>
        <v>1145</v>
      </c>
      <c r="G102" s="1510"/>
      <c r="H102" s="1511"/>
      <c r="I102" s="12"/>
      <c r="J102" s="420"/>
      <c r="K102" s="181"/>
      <c r="L102" s="181"/>
      <c r="M102" s="181"/>
      <c r="N102" s="421"/>
      <c r="O102" s="1249"/>
      <c r="P102" s="12"/>
    </row>
    <row r="103" spans="2:16" ht="15.75">
      <c r="B103" s="12"/>
      <c r="C103" s="421"/>
      <c r="D103" s="181"/>
      <c r="E103" s="57" t="str">
        <f>C87</f>
        <v>GERMANY         B TEAM</v>
      </c>
      <c r="F103" s="1510">
        <f>H90</f>
        <v>1133</v>
      </c>
      <c r="G103" s="1510"/>
      <c r="H103" s="1511"/>
      <c r="I103" s="12"/>
      <c r="J103" s="420"/>
      <c r="K103" s="181"/>
      <c r="L103" s="181"/>
      <c r="M103" s="181"/>
      <c r="N103" s="421"/>
      <c r="O103" s="632"/>
      <c r="P103" s="12"/>
    </row>
    <row r="104" spans="2:16" ht="16.5" thickBot="1">
      <c r="B104" s="12"/>
      <c r="C104" s="421"/>
      <c r="D104" s="181"/>
      <c r="E104" s="1668" t="str">
        <f>C93</f>
        <v>GERMANY         C TEAM</v>
      </c>
      <c r="F104" s="1498">
        <f>H96</f>
        <v>1102</v>
      </c>
      <c r="G104" s="1498"/>
      <c r="H104" s="1499"/>
      <c r="I104" s="12"/>
      <c r="J104" s="420"/>
      <c r="K104" s="181"/>
      <c r="L104" s="181"/>
      <c r="M104" s="181"/>
      <c r="N104" s="421"/>
      <c r="O104" s="632"/>
      <c r="P104" s="12"/>
    </row>
    <row r="105" spans="2:16" ht="15.75">
      <c r="B105" s="12"/>
      <c r="C105" s="421"/>
      <c r="D105" s="181"/>
      <c r="E105" s="181"/>
      <c r="F105" s="632"/>
      <c r="G105" s="632"/>
      <c r="H105" s="632"/>
      <c r="I105" s="12"/>
      <c r="J105" s="420"/>
      <c r="K105" s="181"/>
      <c r="L105" s="181"/>
      <c r="M105" s="181"/>
      <c r="N105" s="421"/>
      <c r="O105" s="632"/>
      <c r="P105" s="12"/>
    </row>
    <row r="106" spans="2:16" ht="15">
      <c r="B106" s="12"/>
      <c r="C106" s="421"/>
      <c r="D106" s="181"/>
      <c r="E106" s="181"/>
      <c r="F106" s="421"/>
      <c r="G106" s="421"/>
      <c r="H106" s="421"/>
      <c r="I106" s="12"/>
      <c r="P106" s="12"/>
    </row>
    <row r="107" spans="2:16" ht="15.75" thickBot="1">
      <c r="B107" s="12"/>
      <c r="C107" s="12"/>
      <c r="D107" s="6"/>
      <c r="E107" s="6"/>
      <c r="F107" s="12"/>
      <c r="G107" s="12"/>
      <c r="H107" s="12"/>
      <c r="I107" s="12"/>
      <c r="J107" s="12"/>
      <c r="K107" s="6"/>
      <c r="L107" s="6"/>
      <c r="M107" s="12"/>
      <c r="N107" s="12"/>
      <c r="O107" s="12"/>
      <c r="P107" s="12"/>
    </row>
    <row r="108" spans="3:15" ht="30" customHeight="1" thickBot="1">
      <c r="C108" s="1506" t="s">
        <v>189</v>
      </c>
      <c r="D108" s="1507"/>
      <c r="E108" s="1507"/>
      <c r="F108" s="1507"/>
      <c r="G108" s="1507"/>
      <c r="H108" s="1508"/>
      <c r="I108" s="12"/>
      <c r="J108" s="1506" t="s">
        <v>189</v>
      </c>
      <c r="K108" s="1507"/>
      <c r="L108" s="1507"/>
      <c r="M108" s="1507"/>
      <c r="N108" s="1507"/>
      <c r="O108" s="1508"/>
    </row>
    <row r="109" spans="3:15" ht="13.5" customHeight="1" thickBot="1">
      <c r="C109" s="365"/>
      <c r="D109" s="365"/>
      <c r="E109" s="365"/>
      <c r="F109" s="365"/>
      <c r="G109" s="365"/>
      <c r="H109" s="365"/>
      <c r="I109" s="364"/>
      <c r="J109" s="365"/>
      <c r="K109" s="365"/>
      <c r="L109" s="365"/>
      <c r="M109" s="365"/>
      <c r="N109" s="365"/>
      <c r="O109" s="365"/>
    </row>
    <row r="110" spans="3:15" ht="33.75" customHeight="1" thickBot="1">
      <c r="C110" s="1503" t="s">
        <v>182</v>
      </c>
      <c r="D110" s="1504"/>
      <c r="E110" s="1504"/>
      <c r="F110" s="1504"/>
      <c r="G110" s="1504"/>
      <c r="H110" s="1505"/>
      <c r="I110" s="364"/>
      <c r="J110" s="1503" t="s">
        <v>183</v>
      </c>
      <c r="K110" s="1504"/>
      <c r="L110" s="1504"/>
      <c r="M110" s="1504"/>
      <c r="N110" s="1504"/>
      <c r="O110" s="1505"/>
    </row>
    <row r="111" spans="3:15" ht="13.5" customHeight="1">
      <c r="C111" s="365"/>
      <c r="D111" s="365"/>
      <c r="E111" s="365"/>
      <c r="F111" s="365"/>
      <c r="G111" s="365"/>
      <c r="H111" s="365"/>
      <c r="I111" s="367"/>
      <c r="J111" s="365"/>
      <c r="K111" s="365"/>
      <c r="L111" s="365"/>
      <c r="M111" s="365"/>
      <c r="N111" s="365"/>
      <c r="O111" s="365"/>
    </row>
    <row r="112" spans="3:15" ht="15" customHeight="1" thickBot="1">
      <c r="C112" s="365"/>
      <c r="D112" s="365"/>
      <c r="E112" s="365"/>
      <c r="F112" s="365"/>
      <c r="G112" s="365"/>
      <c r="H112" s="365"/>
      <c r="I112" s="367"/>
      <c r="J112" s="365"/>
      <c r="K112" s="365"/>
      <c r="L112" s="365"/>
      <c r="M112" s="365"/>
      <c r="N112" s="365"/>
      <c r="O112" s="365"/>
    </row>
    <row r="113" spans="3:15" ht="16.5" thickBot="1">
      <c r="C113" s="258" t="s">
        <v>178</v>
      </c>
      <c r="D113" s="28" t="s">
        <v>141</v>
      </c>
      <c r="E113" s="259" t="s">
        <v>142</v>
      </c>
      <c r="F113" s="28" t="s">
        <v>143</v>
      </c>
      <c r="G113" s="258"/>
      <c r="H113" s="248" t="s">
        <v>144</v>
      </c>
      <c r="I113" s="12"/>
      <c r="J113" s="258" t="s">
        <v>178</v>
      </c>
      <c r="K113" s="28" t="s">
        <v>141</v>
      </c>
      <c r="L113" s="259" t="s">
        <v>142</v>
      </c>
      <c r="M113" s="28" t="s">
        <v>143</v>
      </c>
      <c r="N113" s="258"/>
      <c r="O113" s="248" t="s">
        <v>144</v>
      </c>
    </row>
    <row r="114" spans="3:15" ht="15">
      <c r="C114" s="1493" t="s">
        <v>188</v>
      </c>
      <c r="D114" s="15">
        <v>6043</v>
      </c>
      <c r="E114" s="15" t="str">
        <f>INDEX((NPA!$C$453:$N$567),MATCH($D114,NPA!$C$453:$C$567,0),2)</f>
        <v>DANIEL BLAGOJEVIC</v>
      </c>
      <c r="F114" s="15">
        <f>INDEX((NPA!$C$453:$N$567),MATCH($D114,NPA!$C$453:$C$567,0),12)</f>
        <v>104</v>
      </c>
      <c r="G114" s="12"/>
      <c r="H114" s="12"/>
      <c r="I114" s="12"/>
      <c r="J114" s="1493" t="s">
        <v>184</v>
      </c>
      <c r="K114" s="15">
        <v>1128</v>
      </c>
      <c r="L114" s="15" t="str">
        <f>INDEX((NPA!$C$453:$N$567),MATCH($K114,NPA!$C$453:$C$567,0),2)</f>
        <v>SHANDRE WIESENER</v>
      </c>
      <c r="M114" s="15">
        <f>INDEX((NPA!$C$453:$N$567),MATCH($K114,NPA!$C$453:$C$567,0),12)</f>
        <v>102</v>
      </c>
      <c r="N114" s="12"/>
      <c r="O114" s="12"/>
    </row>
    <row r="115" spans="3:15" ht="15">
      <c r="C115" s="1495"/>
      <c r="D115" s="16">
        <v>6042</v>
      </c>
      <c r="E115" s="15" t="str">
        <f>INDEX((NPA!$C$453:$N$567),MATCH($D115,NPA!$C$453:$C$567,0),2)</f>
        <v>MIKE SCHAFER</v>
      </c>
      <c r="F115" s="15">
        <f>INDEX((NPA!$C$453:$N$567),MATCH($D115,NPA!$C$453:$C$567,0),12)</f>
        <v>97</v>
      </c>
      <c r="G115" s="12"/>
      <c r="H115" s="12"/>
      <c r="I115" s="12"/>
      <c r="J115" s="1495"/>
      <c r="K115" s="16">
        <v>1266</v>
      </c>
      <c r="L115" s="15" t="str">
        <f>INDEX((NPA!$C$453:$N$567),MATCH($K115,NPA!$C$453:$C$567,0),2)</f>
        <v>BYRON PETZER</v>
      </c>
      <c r="M115" s="15">
        <f>INDEX((NPA!$C$453:$N$567),MATCH($K115,NPA!$C$453:$C$567,0),12)</f>
        <v>101</v>
      </c>
      <c r="N115" s="12"/>
      <c r="O115" s="12"/>
    </row>
    <row r="116" spans="3:15" ht="15.75" thickBot="1">
      <c r="C116" s="1495"/>
      <c r="D116" s="48">
        <v>6016</v>
      </c>
      <c r="E116" s="15" t="str">
        <f>INDEX((NPA!$C$453:$N$567),MATCH($D116,NPA!$C$453:$C$567,0),2)</f>
        <v>JOHANN WIZOFSKY </v>
      </c>
      <c r="F116" s="15">
        <f>INDEX((NPA!$C$453:$N$567),MATCH($D116,NPA!$C$453:$C$567,0),12)</f>
        <v>108</v>
      </c>
      <c r="G116" s="12"/>
      <c r="H116" s="12"/>
      <c r="I116" s="12"/>
      <c r="J116" s="1495"/>
      <c r="K116" s="48">
        <v>1287</v>
      </c>
      <c r="L116" s="15" t="str">
        <f>INDEX((NPA!$C$453:$N$567),MATCH($K116,NPA!$C$453:$C$567,0),2)</f>
        <v>HANSIE ERASMUS</v>
      </c>
      <c r="M116" s="15">
        <f>INDEX((NPA!$C$453:$N$567),MATCH($K116,NPA!$C$453:$C$567,0),12)</f>
        <v>101</v>
      </c>
      <c r="N116" s="12"/>
      <c r="O116" s="12"/>
    </row>
    <row r="117" spans="3:15" ht="16.5" thickBot="1">
      <c r="C117" s="1494"/>
      <c r="D117" s="17">
        <v>6008</v>
      </c>
      <c r="E117" s="15" t="str">
        <f>INDEX((NPA!$C$453:$N$567),MATCH($D117,NPA!$C$453:$C$567,0),2)</f>
        <v>HELGE PETERS</v>
      </c>
      <c r="F117" s="15">
        <f>INDEX((NPA!$C$453:$N$567),MATCH($D117,NPA!$C$453:$C$567,0),12)</f>
        <v>98</v>
      </c>
      <c r="G117" s="257"/>
      <c r="H117" s="248">
        <f>SUM(F114:F117)</f>
        <v>407</v>
      </c>
      <c r="I117" s="12"/>
      <c r="J117" s="1494"/>
      <c r="K117" s="17">
        <v>1376</v>
      </c>
      <c r="L117" s="15" t="str">
        <f>INDEX((NPA!$C$453:$N$567),MATCH($K117,NPA!$C$453:$C$567,0),2)</f>
        <v>JJ LOURENS</v>
      </c>
      <c r="M117" s="15">
        <f>INDEX((NPA!$C$453:$N$567),MATCH($K117,NPA!$C$453:$C$567,0),12)</f>
        <v>102</v>
      </c>
      <c r="N117" s="257"/>
      <c r="O117" s="248">
        <f>SUM(M114:M117)</f>
        <v>406</v>
      </c>
    </row>
    <row r="118" spans="3:15" ht="15.75" thickBot="1">
      <c r="C118" s="12"/>
      <c r="D118" s="6"/>
      <c r="E118" s="6"/>
      <c r="F118" s="12"/>
      <c r="G118" s="12"/>
      <c r="H118" s="12"/>
      <c r="I118" s="12"/>
      <c r="J118" s="12"/>
      <c r="K118" s="6"/>
      <c r="L118" s="6"/>
      <c r="M118" s="12"/>
      <c r="N118" s="12"/>
      <c r="O118" s="12"/>
    </row>
    <row r="119" spans="3:15" ht="16.5" thickBot="1">
      <c r="C119" s="601" t="s">
        <v>178</v>
      </c>
      <c r="D119" s="28" t="s">
        <v>141</v>
      </c>
      <c r="E119" s="602" t="s">
        <v>142</v>
      </c>
      <c r="F119" s="28" t="s">
        <v>143</v>
      </c>
      <c r="G119" s="601"/>
      <c r="H119" s="248" t="s">
        <v>144</v>
      </c>
      <c r="I119" s="12"/>
      <c r="J119" s="258" t="s">
        <v>178</v>
      </c>
      <c r="K119" s="28" t="s">
        <v>141</v>
      </c>
      <c r="L119" s="259" t="s">
        <v>142</v>
      </c>
      <c r="M119" s="28" t="s">
        <v>143</v>
      </c>
      <c r="N119" s="258"/>
      <c r="O119" s="248" t="s">
        <v>144</v>
      </c>
    </row>
    <row r="120" spans="3:15" ht="15" customHeight="1">
      <c r="C120" s="1493" t="s">
        <v>475</v>
      </c>
      <c r="D120" s="15">
        <v>6034</v>
      </c>
      <c r="E120" s="30" t="str">
        <f>INDEX((NPA!$C$453:$N$567),MATCH($D120,NPA!$C$453:$C$567,0),2)</f>
        <v>JORG LICHTMESS</v>
      </c>
      <c r="F120" s="30">
        <f>INDEX((NPA!$C$453:$N$567),MATCH($D120,NPA!$C$453:$C$567,0),12)</f>
        <v>107</v>
      </c>
      <c r="G120" s="12"/>
      <c r="H120" s="12"/>
      <c r="I120" s="12"/>
      <c r="J120" s="1493" t="s">
        <v>186</v>
      </c>
      <c r="K120" s="15">
        <v>13</v>
      </c>
      <c r="L120" s="15" t="str">
        <f>INDEX((NPA!$C$453:$N$567),MATCH($K120,NPA!$C$453:$C$567,0),2)</f>
        <v>NICO RAUTENBACH</v>
      </c>
      <c r="M120" s="15">
        <f>INDEX((NPA!$C$453:$N$567),MATCH($K120,NPA!$C$453:$C$567,0),12)</f>
        <v>98</v>
      </c>
      <c r="N120" s="12"/>
      <c r="O120" s="12"/>
    </row>
    <row r="121" spans="3:15" ht="15" customHeight="1">
      <c r="C121" s="1495"/>
      <c r="D121" s="16">
        <v>6038</v>
      </c>
      <c r="E121" s="15" t="str">
        <f>INDEX((NPA!$C$453:$N$567),MATCH($D121,NPA!$C$453:$C$567,0),2)</f>
        <v>VIKTORIA STEINHAUER</v>
      </c>
      <c r="F121" s="15">
        <f>INDEX((NPA!$C$453:$N$567),MATCH($D121,NPA!$C$453:$C$567,0),12)</f>
        <v>103</v>
      </c>
      <c r="G121" s="12"/>
      <c r="H121" s="12"/>
      <c r="I121" s="12"/>
      <c r="J121" s="1495"/>
      <c r="K121" s="16">
        <v>1467</v>
      </c>
      <c r="L121" s="15" t="str">
        <f>INDEX((NPA!$C$453:$N$567),MATCH($K121,NPA!$C$453:$C$567,0),2)</f>
        <v>BRENDAN MULLER</v>
      </c>
      <c r="M121" s="15">
        <f>INDEX((NPA!$C$453:$N$567),MATCH($K121,NPA!$C$453:$C$567,0),12)</f>
        <v>97</v>
      </c>
      <c r="N121" s="12"/>
      <c r="O121" s="12"/>
    </row>
    <row r="122" spans="3:15" ht="15.75" customHeight="1" thickBot="1">
      <c r="C122" s="1495"/>
      <c r="D122" s="48">
        <v>6044</v>
      </c>
      <c r="E122" s="15" t="str">
        <f>INDEX((NPA!$C$453:$N$567),MATCH($D122,NPA!$C$453:$C$567,0),2)</f>
        <v>BEATE FRIEDRICH</v>
      </c>
      <c r="F122" s="15">
        <f>INDEX((NPA!$C$453:$N$567),MATCH($D122,NPA!$C$453:$C$567,0),12)</f>
        <v>88</v>
      </c>
      <c r="G122" s="12"/>
      <c r="H122" s="12"/>
      <c r="I122" s="12"/>
      <c r="J122" s="1495"/>
      <c r="K122" s="48">
        <v>1786</v>
      </c>
      <c r="L122" s="15" t="str">
        <f>INDEX((NPA!$C$453:$N$567),MATCH($K122,NPA!$C$453:$C$567,0),2)</f>
        <v>SHAFI GILBERT</v>
      </c>
      <c r="M122" s="15">
        <f>INDEX((NPA!$C$453:$N$567),MATCH($K122,NPA!$C$453:$C$567,0),12)</f>
        <v>99</v>
      </c>
      <c r="N122" s="12"/>
      <c r="O122" s="12"/>
    </row>
    <row r="123" spans="3:15" ht="16.5" thickBot="1">
      <c r="C123" s="1494"/>
      <c r="D123" s="17">
        <v>6032</v>
      </c>
      <c r="E123" s="129" t="str">
        <f>INDEX((NPA!$C$453:$N$567),MATCH($D123,NPA!$C$453:$C$567,0),2)</f>
        <v>KLAUS SEMRAU</v>
      </c>
      <c r="F123" s="129">
        <f>INDEX((NPA!$C$453:$N$567),MATCH($D123,NPA!$C$453:$C$567,0),12)</f>
        <v>104</v>
      </c>
      <c r="G123" s="257"/>
      <c r="H123" s="248">
        <f>SUM(F120:F123)</f>
        <v>402</v>
      </c>
      <c r="I123" s="12"/>
      <c r="J123" s="1494"/>
      <c r="K123" s="17">
        <v>322</v>
      </c>
      <c r="L123" s="15" t="str">
        <f>INDEX((NPA!$C$453:$N$567),MATCH($K123,NPA!$C$453:$C$567,0),2)</f>
        <v>RIDWAAN LEVY</v>
      </c>
      <c r="M123" s="15">
        <f>INDEX((NPA!$C$453:$N$567),MATCH($K123,NPA!$C$453:$C$567,0),12)</f>
        <v>97</v>
      </c>
      <c r="N123" s="257"/>
      <c r="O123" s="248">
        <f>SUM(M120:M123)</f>
        <v>391</v>
      </c>
    </row>
    <row r="124" spans="3:15" ht="15.75" thickBot="1">
      <c r="C124" s="421"/>
      <c r="D124" s="181"/>
      <c r="I124" s="12"/>
      <c r="J124" s="12"/>
      <c r="K124" s="6"/>
      <c r="L124" s="6"/>
      <c r="M124" s="12"/>
      <c r="N124" s="12"/>
      <c r="O124" s="12"/>
    </row>
    <row r="125" spans="3:15" ht="16.5" thickBot="1">
      <c r="C125" s="601" t="s">
        <v>178</v>
      </c>
      <c r="D125" s="28" t="s">
        <v>141</v>
      </c>
      <c r="E125" s="631" t="s">
        <v>142</v>
      </c>
      <c r="F125" s="28" t="s">
        <v>143</v>
      </c>
      <c r="G125" s="601"/>
      <c r="H125" s="248" t="s">
        <v>144</v>
      </c>
      <c r="I125" s="12"/>
      <c r="J125" s="601" t="s">
        <v>178</v>
      </c>
      <c r="K125" s="28" t="s">
        <v>141</v>
      </c>
      <c r="L125" s="631" t="s">
        <v>142</v>
      </c>
      <c r="M125" s="28" t="s">
        <v>143</v>
      </c>
      <c r="N125" s="601"/>
      <c r="O125" s="248" t="s">
        <v>144</v>
      </c>
    </row>
    <row r="126" spans="3:15" ht="15">
      <c r="C126" s="1493" t="s">
        <v>476</v>
      </c>
      <c r="D126" s="15">
        <v>6027</v>
      </c>
      <c r="E126" s="30" t="str">
        <f>INDEX((NPA!$C$453:$N$567),MATCH($D126,NPA!$C$453:$C$567,0),2)</f>
        <v>WILFRIED WIESENER</v>
      </c>
      <c r="F126" s="30">
        <f>INDEX((NPA!$C$453:$N$567),MATCH($D126,NPA!$C$453:$C$567,0),12)</f>
        <v>103</v>
      </c>
      <c r="G126" s="12"/>
      <c r="H126" s="12"/>
      <c r="I126" s="12"/>
      <c r="J126" s="1493" t="s">
        <v>185</v>
      </c>
      <c r="K126" s="15">
        <v>2</v>
      </c>
      <c r="L126" s="30" t="str">
        <f>INDEX((NPA!$C$453:$N$567),MATCH($K126,NPA!$C$453:$C$567,0),2)</f>
        <v>FRANCOIS van TONDER</v>
      </c>
      <c r="M126" s="30">
        <f>INDEX((NPA!$C$453:$N$567),MATCH($K126,NPA!$C$453:$C$567,0),12)</f>
        <v>97</v>
      </c>
      <c r="N126" s="12"/>
      <c r="O126" s="12"/>
    </row>
    <row r="127" spans="3:15" ht="15">
      <c r="C127" s="1495"/>
      <c r="D127" s="16">
        <v>6035</v>
      </c>
      <c r="E127" s="15" t="str">
        <f>INDEX((NPA!$C$453:$N$567),MATCH($D127,NPA!$C$453:$C$567,0),2)</f>
        <v>JURGEN ZILG</v>
      </c>
      <c r="F127" s="15">
        <f>INDEX((NPA!$C$453:$N$567),MATCH($D127,NPA!$C$453:$C$567,0),12)</f>
        <v>93</v>
      </c>
      <c r="G127" s="12"/>
      <c r="H127" s="12"/>
      <c r="I127" s="12"/>
      <c r="J127" s="1495"/>
      <c r="K127" s="16">
        <v>786</v>
      </c>
      <c r="L127" s="15" t="str">
        <f>INDEX((NPA!$C$453:$N$567),MATCH($K127,NPA!$C$453:$C$567,0),2)</f>
        <v>MOHYEDIEN BEGG</v>
      </c>
      <c r="M127" s="15">
        <f>INDEX((NPA!$C$453:$N$567),MATCH($K127,NPA!$C$453:$C$567,0),12)</f>
        <v>96</v>
      </c>
      <c r="N127" s="12"/>
      <c r="O127" s="12"/>
    </row>
    <row r="128" spans="3:15" ht="15.75" thickBot="1">
      <c r="C128" s="1495"/>
      <c r="D128" s="48">
        <v>6045</v>
      </c>
      <c r="E128" s="15" t="str">
        <f>INDEX((NPA!$C$453:$N$567),MATCH($D128,NPA!$C$453:$C$567,0),2)</f>
        <v>MIKE TRASER</v>
      </c>
      <c r="F128" s="15">
        <f>INDEX((NPA!$C$453:$N$567),MATCH($D128,NPA!$C$453:$C$567,0),12)</f>
        <v>92</v>
      </c>
      <c r="G128" s="12"/>
      <c r="H128" s="12"/>
      <c r="I128" s="12"/>
      <c r="J128" s="1495"/>
      <c r="K128" s="48">
        <v>516</v>
      </c>
      <c r="L128" s="15" t="str">
        <f>INDEX((NPA!$C$453:$N$567),MATCH($K128,NPA!$C$453:$C$567,0),2)</f>
        <v>MORNE THUMBRAN</v>
      </c>
      <c r="M128" s="15">
        <f>INDEX((NPA!$C$453:$N$567),MATCH($K128,NPA!$C$453:$C$567,0),12)</f>
        <v>93</v>
      </c>
      <c r="N128" s="12"/>
      <c r="O128" s="12"/>
    </row>
    <row r="129" spans="3:15" ht="16.5" thickBot="1">
      <c r="C129" s="1494"/>
      <c r="D129" s="17">
        <v>6035</v>
      </c>
      <c r="E129" s="129" t="str">
        <f>INDEX((NPA!$C$453:$N$567),MATCH($D129,NPA!$C$453:$C$567,0),2)</f>
        <v>JURGEN ZILG</v>
      </c>
      <c r="F129" s="129">
        <f>INDEX((NPA!$C$453:$N$567),MATCH($D129,NPA!$C$453:$C$567,0),12)</f>
        <v>93</v>
      </c>
      <c r="G129" s="257"/>
      <c r="H129" s="248">
        <f>SUM(F126:F129)</f>
        <v>381</v>
      </c>
      <c r="I129" s="12"/>
      <c r="J129" s="1494"/>
      <c r="K129" s="17">
        <v>1383</v>
      </c>
      <c r="L129" s="129" t="str">
        <f>INDEX((NPA!$C$453:$N$567),MATCH($K129,NPA!$C$453:$C$567,0),2)</f>
        <v>MORNAY de BEER</v>
      </c>
      <c r="M129" s="129">
        <f>INDEX((NPA!$C$453:$N$567),MATCH($K129,NPA!$C$453:$C$567,0),12)</f>
        <v>90</v>
      </c>
      <c r="N129" s="257"/>
      <c r="O129" s="248">
        <f>SUM(M126:M129)</f>
        <v>376</v>
      </c>
    </row>
    <row r="130" spans="3:15" ht="15.75" thickBot="1">
      <c r="C130" s="421"/>
      <c r="D130" s="181"/>
      <c r="I130" s="12"/>
      <c r="J130" s="12"/>
      <c r="K130" s="633"/>
      <c r="L130" s="633"/>
      <c r="M130" s="12"/>
      <c r="N130" s="12"/>
      <c r="O130" s="12"/>
    </row>
    <row r="131" spans="3:15" ht="19.5" thickBot="1">
      <c r="C131" s="378"/>
      <c r="D131" s="378"/>
      <c r="E131" s="1515" t="s">
        <v>220</v>
      </c>
      <c r="F131" s="1516"/>
      <c r="G131" s="1516"/>
      <c r="H131" s="1517"/>
      <c r="I131" s="7"/>
      <c r="J131" s="1249"/>
      <c r="K131" s="1249"/>
      <c r="L131" s="1249"/>
      <c r="M131" s="1249"/>
      <c r="N131" s="1249"/>
      <c r="O131" s="1249"/>
    </row>
    <row r="132" spans="3:15" ht="15.75" customHeight="1">
      <c r="C132" s="571"/>
      <c r="D132" s="571"/>
      <c r="E132" s="144" t="s">
        <v>216</v>
      </c>
      <c r="F132" s="1492">
        <f>H117</f>
        <v>407</v>
      </c>
      <c r="G132" s="1492"/>
      <c r="H132" s="1455"/>
      <c r="I132" s="7"/>
      <c r="J132" s="1249"/>
      <c r="K132" s="1249"/>
      <c r="L132" s="1249"/>
      <c r="M132" s="1249"/>
      <c r="N132" s="1249"/>
      <c r="O132" s="1249"/>
    </row>
    <row r="133" spans="3:15" ht="15.75">
      <c r="C133" s="571"/>
      <c r="D133" s="571"/>
      <c r="E133" s="57" t="s">
        <v>217</v>
      </c>
      <c r="F133" s="1510">
        <f>O117</f>
        <v>406</v>
      </c>
      <c r="G133" s="1510"/>
      <c r="H133" s="1511"/>
      <c r="I133" s="7"/>
      <c r="J133" s="1249"/>
      <c r="K133" s="1249"/>
      <c r="L133" s="1249"/>
      <c r="M133" s="1249"/>
      <c r="N133" s="1249"/>
      <c r="O133" s="1249"/>
    </row>
    <row r="134" spans="3:15" ht="15.75">
      <c r="C134" s="571"/>
      <c r="D134" s="571"/>
      <c r="E134" s="593" t="str">
        <f>C120</f>
        <v>GERMANY      B TEAM</v>
      </c>
      <c r="F134" s="1510">
        <f>H123</f>
        <v>402</v>
      </c>
      <c r="G134" s="1510"/>
      <c r="H134" s="1511"/>
      <c r="I134" s="7"/>
      <c r="J134" s="1249"/>
      <c r="K134" s="1249"/>
      <c r="L134" s="1249"/>
      <c r="M134" s="1249"/>
      <c r="N134" s="1249"/>
      <c r="O134" s="1249"/>
    </row>
    <row r="135" spans="3:15" ht="15.75">
      <c r="C135" s="571"/>
      <c r="D135" s="571"/>
      <c r="E135" s="57" t="s">
        <v>218</v>
      </c>
      <c r="F135" s="1510">
        <f>O123</f>
        <v>391</v>
      </c>
      <c r="G135" s="1510"/>
      <c r="H135" s="1511"/>
      <c r="I135" s="7"/>
      <c r="J135" s="1249"/>
      <c r="K135" s="1249"/>
      <c r="L135" s="1249"/>
      <c r="M135" s="1249"/>
      <c r="N135" s="1249"/>
      <c r="O135" s="1249"/>
    </row>
    <row r="136" spans="3:15" ht="15.75">
      <c r="C136" s="571"/>
      <c r="D136" s="571"/>
      <c r="E136" s="57" t="str">
        <f>C126</f>
        <v>GERMANY      C TEAM</v>
      </c>
      <c r="F136" s="1510">
        <f>H129</f>
        <v>381</v>
      </c>
      <c r="G136" s="1510"/>
      <c r="H136" s="1511"/>
      <c r="I136" s="7"/>
      <c r="J136" s="571"/>
      <c r="K136" s="571"/>
      <c r="L136" s="571"/>
      <c r="M136" s="571"/>
      <c r="N136" s="571"/>
      <c r="O136" s="571"/>
    </row>
    <row r="137" spans="3:15" ht="16.5" thickBot="1">
      <c r="C137" s="1249"/>
      <c r="D137" s="1249"/>
      <c r="E137" s="59" t="str">
        <f>J126</f>
        <v>SOUTH AFRICA       C TEAM</v>
      </c>
      <c r="F137" s="1498">
        <f>O129</f>
        <v>376</v>
      </c>
      <c r="G137" s="1498"/>
      <c r="H137" s="1499"/>
      <c r="I137" s="7"/>
      <c r="J137" s="1249"/>
      <c r="K137" s="1249"/>
      <c r="L137" s="1249"/>
      <c r="M137" s="1249"/>
      <c r="N137" s="1249"/>
      <c r="O137" s="1249"/>
    </row>
    <row r="138" spans="3:15" ht="15.75">
      <c r="C138" s="1249"/>
      <c r="D138" s="1249"/>
      <c r="E138" s="181"/>
      <c r="F138" s="1249"/>
      <c r="G138" s="1249"/>
      <c r="H138" s="1249"/>
      <c r="I138" s="7"/>
      <c r="J138" s="1249"/>
      <c r="K138" s="1249"/>
      <c r="L138" s="1249"/>
      <c r="M138" s="1249"/>
      <c r="N138" s="1249"/>
      <c r="O138" s="1249"/>
    </row>
    <row r="139" ht="15.75" thickBot="1"/>
    <row r="140" spans="3:15" ht="33" customHeight="1" thickBot="1">
      <c r="C140" s="1506" t="s">
        <v>190</v>
      </c>
      <c r="D140" s="1507"/>
      <c r="E140" s="1507"/>
      <c r="F140" s="1507"/>
      <c r="G140" s="1507"/>
      <c r="H140" s="1508"/>
      <c r="I140" s="12"/>
      <c r="J140" s="1506" t="s">
        <v>191</v>
      </c>
      <c r="K140" s="1507"/>
      <c r="L140" s="1507"/>
      <c r="M140" s="1507"/>
      <c r="N140" s="1507"/>
      <c r="O140" s="1508"/>
    </row>
    <row r="141" spans="3:15" ht="21.75" thickBot="1">
      <c r="C141" s="365"/>
      <c r="D141" s="365"/>
      <c r="E141" s="365"/>
      <c r="F141" s="365"/>
      <c r="G141" s="365"/>
      <c r="H141" s="365"/>
      <c r="I141" s="364"/>
      <c r="J141" s="365"/>
      <c r="K141" s="365"/>
      <c r="L141" s="365"/>
      <c r="M141" s="365"/>
      <c r="N141" s="365"/>
      <c r="O141" s="365"/>
    </row>
    <row r="142" spans="3:15" ht="28.5" customHeight="1" thickBot="1">
      <c r="C142" s="1503" t="s">
        <v>182</v>
      </c>
      <c r="D142" s="1504"/>
      <c r="E142" s="1504"/>
      <c r="F142" s="1504"/>
      <c r="G142" s="1504"/>
      <c r="H142" s="1505"/>
      <c r="I142" s="364"/>
      <c r="J142" s="1503" t="s">
        <v>183</v>
      </c>
      <c r="K142" s="1504"/>
      <c r="L142" s="1504"/>
      <c r="M142" s="1504"/>
      <c r="N142" s="1504"/>
      <c r="O142" s="1505"/>
    </row>
    <row r="143" spans="3:15" ht="15.75" customHeight="1">
      <c r="C143" s="365"/>
      <c r="D143" s="365"/>
      <c r="E143" s="365"/>
      <c r="F143" s="365"/>
      <c r="G143" s="365"/>
      <c r="H143" s="365"/>
      <c r="I143" s="367"/>
      <c r="J143" s="365"/>
      <c r="K143" s="365"/>
      <c r="L143" s="365"/>
      <c r="M143" s="365"/>
      <c r="N143" s="365"/>
      <c r="O143" s="365"/>
    </row>
    <row r="144" spans="3:15" ht="15" customHeight="1" thickBot="1">
      <c r="C144" s="365"/>
      <c r="D144" s="365"/>
      <c r="E144" s="365"/>
      <c r="F144" s="365"/>
      <c r="G144" s="365"/>
      <c r="H144" s="365"/>
      <c r="I144" s="367"/>
      <c r="J144" s="365"/>
      <c r="K144" s="365"/>
      <c r="L144" s="365"/>
      <c r="M144" s="365"/>
      <c r="N144" s="365"/>
      <c r="O144" s="365"/>
    </row>
    <row r="145" spans="3:15" ht="16.5" thickBot="1">
      <c r="C145" s="258" t="s">
        <v>178</v>
      </c>
      <c r="D145" s="28" t="s">
        <v>141</v>
      </c>
      <c r="E145" s="259" t="s">
        <v>142</v>
      </c>
      <c r="F145" s="28" t="s">
        <v>143</v>
      </c>
      <c r="G145" s="258"/>
      <c r="H145" s="248" t="s">
        <v>144</v>
      </c>
      <c r="I145" s="12"/>
      <c r="J145" s="258" t="s">
        <v>178</v>
      </c>
      <c r="K145" s="28" t="s">
        <v>141</v>
      </c>
      <c r="L145" s="259" t="s">
        <v>142</v>
      </c>
      <c r="M145" s="28" t="s">
        <v>143</v>
      </c>
      <c r="N145" s="258"/>
      <c r="O145" s="248" t="s">
        <v>144</v>
      </c>
    </row>
    <row r="146" spans="3:15" ht="15">
      <c r="C146" s="1493" t="s">
        <v>219</v>
      </c>
      <c r="D146" s="15">
        <v>6008</v>
      </c>
      <c r="E146" s="15" t="str">
        <f>INDEX((PPC!$C$8:$Q$35),MATCH($D146,PPC!$C$8:$C$35,0),2)</f>
        <v>HELGE PETERS</v>
      </c>
      <c r="F146" s="15">
        <f>INDEX((PPC!$C$8:$Q$35),MATCH($D146,PPC!$C$8:$C$35,0),14)</f>
        <v>569</v>
      </c>
      <c r="G146" s="12"/>
      <c r="H146" s="12"/>
      <c r="I146" s="12"/>
      <c r="J146" s="1493" t="s">
        <v>184</v>
      </c>
      <c r="K146" s="15">
        <v>1786</v>
      </c>
      <c r="L146" s="15" t="str">
        <f>INDEX((PPC!$C$8:$Q$35),MATCH($K146,PPC!$C$8:$C$35,0),2)</f>
        <v>SHAFI GILBERT</v>
      </c>
      <c r="M146" s="15">
        <f>INDEX((PPC!$C$8:$Q$35),MATCH($K146,PPC!$C$8:$C$35,0),14)</f>
        <v>569</v>
      </c>
      <c r="N146" s="12"/>
      <c r="O146" s="12"/>
    </row>
    <row r="147" spans="3:15" ht="15">
      <c r="C147" s="1495"/>
      <c r="D147" s="16">
        <v>6016</v>
      </c>
      <c r="E147" s="15" t="str">
        <f>INDEX((PPC!$C$8:$Q$35),MATCH($D147,PPC!$C$8:$C$35,0),2)</f>
        <v>JOHANN WIZOFSKY</v>
      </c>
      <c r="F147" s="15">
        <f>INDEX((PPC!$C$8:$Q$35),MATCH(D147,PPC!$C$8:$C$35,0),14)</f>
        <v>575</v>
      </c>
      <c r="G147" s="12"/>
      <c r="H147" s="12"/>
      <c r="I147" s="12"/>
      <c r="J147" s="1495"/>
      <c r="K147" s="16">
        <v>322</v>
      </c>
      <c r="L147" s="15" t="str">
        <f>INDEX((PPC!$C$8:$Q$35),MATCH($K147,PPC!$C$8:$C$35,0),2)</f>
        <v>RIDWAAN LEVY</v>
      </c>
      <c r="M147" s="15">
        <f>INDEX((PPC!$C$8:$Q$35),MATCH(K147,PPC!$C$8:$C$35,0),14)</f>
        <v>566</v>
      </c>
      <c r="N147" s="12"/>
      <c r="O147" s="12"/>
    </row>
    <row r="148" spans="3:15" ht="15.75" thickBot="1">
      <c r="C148" s="1495"/>
      <c r="D148" s="48">
        <v>6034</v>
      </c>
      <c r="E148" s="15" t="str">
        <f>INDEX((PPC!$C$8:$Q$35),MATCH($D148,PPC!$C$8:$C$35,0),2)</f>
        <v>JORG LICHTMESS</v>
      </c>
      <c r="F148" s="15">
        <f>INDEX((PPC!$C$8:$Q$35),MATCH(D148,PPC!$C$8:$C$35,0),14)</f>
        <v>567</v>
      </c>
      <c r="G148" s="12"/>
      <c r="H148" s="12"/>
      <c r="I148" s="12"/>
      <c r="J148" s="1495"/>
      <c r="K148" s="48">
        <v>1128</v>
      </c>
      <c r="L148" s="15" t="str">
        <f>INDEX((PPC!$C$8:$Q$35),MATCH($K148,PPC!$C$8:$C$35,0),2)</f>
        <v>SHANDRE WIESENER</v>
      </c>
      <c r="M148" s="15">
        <f>INDEX((PPC!$C$8:$Q$35),MATCH(K148,PPC!$C$8:$C$35,0),14)</f>
        <v>568</v>
      </c>
      <c r="N148" s="12"/>
      <c r="O148" s="12"/>
    </row>
    <row r="149" spans="3:15" ht="16.5" thickBot="1">
      <c r="C149" s="1494"/>
      <c r="D149" s="17">
        <v>6038</v>
      </c>
      <c r="E149" s="17" t="str">
        <f>INDEX((PPC!$C$8:$Q$35),MATCH($D149,PPC!$C$8:$C$35,0),2)</f>
        <v>VIKTORIA STEINHAUER</v>
      </c>
      <c r="F149" s="17">
        <f>INDEX((PPC!$C$8:$Q$35),MATCH(D149,PPC!$C$8:$C$35,0),14)</f>
        <v>567</v>
      </c>
      <c r="G149" s="257"/>
      <c r="H149" s="248">
        <f>SUM(F146:F149)</f>
        <v>2278</v>
      </c>
      <c r="I149" s="12"/>
      <c r="J149" s="1494"/>
      <c r="K149" s="17">
        <v>786</v>
      </c>
      <c r="L149" s="17" t="str">
        <f>INDEX((PPC!$C$8:$Q$35),MATCH($K149,PPC!$C$8:$C$35,0),2)</f>
        <v>MOHYEDIEN BEGG</v>
      </c>
      <c r="M149" s="17">
        <f>INDEX((PPC!$C$8:$Q$35),MATCH(K149,PPC!$C$8:$C$35,0),14)</f>
        <v>564</v>
      </c>
      <c r="N149" s="257"/>
      <c r="O149" s="248">
        <f>SUM(M146:M149)</f>
        <v>2267</v>
      </c>
    </row>
    <row r="150" spans="3:15" ht="15.75" thickBot="1">
      <c r="C150" s="12"/>
      <c r="D150" s="6"/>
      <c r="E150" s="6"/>
      <c r="F150" s="12"/>
      <c r="G150" s="12"/>
      <c r="H150" s="12"/>
      <c r="I150" s="12"/>
      <c r="J150" s="12"/>
      <c r="K150" s="6"/>
      <c r="L150" s="6"/>
      <c r="M150" s="12"/>
      <c r="N150" s="12"/>
      <c r="O150" s="12"/>
    </row>
    <row r="151" spans="3:15" ht="16.5" thickBot="1">
      <c r="C151" s="601" t="s">
        <v>178</v>
      </c>
      <c r="D151" s="28" t="s">
        <v>141</v>
      </c>
      <c r="E151" s="602" t="s">
        <v>142</v>
      </c>
      <c r="F151" s="28" t="s">
        <v>143</v>
      </c>
      <c r="G151" s="601"/>
      <c r="H151" s="248" t="s">
        <v>144</v>
      </c>
      <c r="I151" s="12"/>
      <c r="J151" s="258" t="s">
        <v>178</v>
      </c>
      <c r="K151" s="28" t="s">
        <v>141</v>
      </c>
      <c r="L151" s="259" t="s">
        <v>142</v>
      </c>
      <c r="M151" s="28" t="s">
        <v>143</v>
      </c>
      <c r="N151" s="258"/>
      <c r="O151" s="248" t="s">
        <v>144</v>
      </c>
    </row>
    <row r="152" spans="3:15" ht="15">
      <c r="C152" s="1493" t="s">
        <v>477</v>
      </c>
      <c r="D152" s="15">
        <v>6042</v>
      </c>
      <c r="E152" s="15" t="str">
        <f>INDEX((PPC!$C$8:$Q$35),MATCH($D152,PPC!$C$8:$C$35,0),2)</f>
        <v>MIKE SCHAFER</v>
      </c>
      <c r="F152" s="15">
        <f>INDEX((PPC!$C$8:$Q$35),MATCH($D152,PPC!$C$8:$C$35,0),14)</f>
        <v>577</v>
      </c>
      <c r="G152" s="12"/>
      <c r="H152" s="12"/>
      <c r="I152" s="12"/>
      <c r="J152" s="1493" t="s">
        <v>186</v>
      </c>
      <c r="K152" s="15">
        <v>1475</v>
      </c>
      <c r="L152" s="15" t="str">
        <f>INDEX((PPC!$C$8:$Q$35),MATCH($K152,PPC!$C$8:$C$35,0),2)</f>
        <v>GHALID ALLIE</v>
      </c>
      <c r="M152" s="15">
        <f>INDEX((PPC!$C$8:$Q$35),MATCH(K152,PPC!$C$8:$C$35,0),14)</f>
        <v>546</v>
      </c>
      <c r="N152" s="12"/>
      <c r="O152" s="12"/>
    </row>
    <row r="153" spans="3:15" ht="15">
      <c r="C153" s="1495"/>
      <c r="D153" s="16">
        <v>6043</v>
      </c>
      <c r="E153" s="15" t="str">
        <f>INDEX((PPC!$C$8:$Q$35),MATCH($D153,PPC!$C$8:$C$35,0),2)</f>
        <v>DANIEL BLAGOJEVIC</v>
      </c>
      <c r="F153" s="15">
        <f>INDEX((PPC!$C$8:$Q$35),MATCH(D153,PPC!$C$8:$C$35,0),14)</f>
        <v>547</v>
      </c>
      <c r="G153" s="12"/>
      <c r="H153" s="12"/>
      <c r="I153" s="12"/>
      <c r="J153" s="1495"/>
      <c r="K153" s="16">
        <v>13</v>
      </c>
      <c r="L153" s="15" t="str">
        <f>INDEX((PPC!$C$8:$Q$35),MATCH($K153,PPC!$C$8:$C$35,0),2)</f>
        <v>NICO RAUTENBACH</v>
      </c>
      <c r="M153" s="15">
        <f>INDEX((PPC!$C$8:$Q$35),MATCH(K153,PPC!$C$8:$C$35,0),14)</f>
        <v>526</v>
      </c>
      <c r="N153" s="12"/>
      <c r="O153" s="12"/>
    </row>
    <row r="154" spans="3:15" ht="15.75" thickBot="1">
      <c r="C154" s="1495"/>
      <c r="D154" s="48">
        <v>6044</v>
      </c>
      <c r="E154" s="15" t="str">
        <f>INDEX((PPC!$C$8:$Q$35),MATCH($D154,PPC!$C$8:$C$35,0),2)</f>
        <v>BEATE FRIEDRICH</v>
      </c>
      <c r="F154" s="15">
        <f>INDEX((PPC!$C$8:$Q$35),MATCH(D154,PPC!$C$8:$C$35,0),14)</f>
        <v>518</v>
      </c>
      <c r="G154" s="12"/>
      <c r="H154" s="12"/>
      <c r="I154" s="12"/>
      <c r="J154" s="1495"/>
      <c r="K154" s="48">
        <v>1467</v>
      </c>
      <c r="L154" s="15" t="str">
        <f>INDEX((PPC!$C$8:$Q$35),MATCH($K154,PPC!$C$8:$C$35,0),2)</f>
        <v>BRENDAN MULLER</v>
      </c>
      <c r="M154" s="15">
        <f>INDEX((PPC!$C$8:$Q$35),MATCH(K154,PPC!$C$8:$C$35,0),14)</f>
        <v>536</v>
      </c>
      <c r="N154" s="12"/>
      <c r="O154" s="12"/>
    </row>
    <row r="155" spans="3:15" ht="16.5" thickBot="1">
      <c r="C155" s="1494"/>
      <c r="D155" s="17">
        <v>6032</v>
      </c>
      <c r="E155" s="17" t="str">
        <f>INDEX((PPC!$C$8:$Q$35),MATCH($D155,PPC!$C$8:$C$35,0),2)</f>
        <v>KLAUS SEMRAU</v>
      </c>
      <c r="F155" s="17">
        <f>INDEX((PPC!$C$8:$Q$35),MATCH(D155,PPC!$C$8:$C$35,0),14)</f>
        <v>550</v>
      </c>
      <c r="G155" s="257"/>
      <c r="H155" s="248">
        <f>SUM(F152:F155)</f>
        <v>2192</v>
      </c>
      <c r="I155" s="12"/>
      <c r="J155" s="1494"/>
      <c r="K155" s="17">
        <v>1376</v>
      </c>
      <c r="L155" s="17" t="str">
        <f>INDEX((PPC!$C$8:$Q$35),MATCH($K155,PPC!$C$8:$C$35,0),2)</f>
        <v>JJ LOURENS</v>
      </c>
      <c r="M155" s="17">
        <f>INDEX((PPC!$C$8:$Q$35),MATCH(K155,PPC!$C$8:$C$35,0),14)</f>
        <v>548</v>
      </c>
      <c r="N155" s="257"/>
      <c r="O155" s="248">
        <f>SUM(M152:M155)</f>
        <v>2156</v>
      </c>
    </row>
    <row r="156" spans="3:9" ht="16.5" thickBot="1">
      <c r="C156" s="378"/>
      <c r="D156" s="378"/>
      <c r="E156" s="378"/>
      <c r="F156" s="378"/>
      <c r="G156" s="378"/>
      <c r="H156" s="378"/>
      <c r="I156" s="12"/>
    </row>
    <row r="157" spans="3:9" ht="15" customHeight="1" thickBot="1">
      <c r="C157" s="422"/>
      <c r="D157" s="181"/>
      <c r="E157" s="1515" t="s">
        <v>231</v>
      </c>
      <c r="F157" s="1516"/>
      <c r="G157" s="1516"/>
      <c r="H157" s="1517"/>
      <c r="I157" s="12"/>
    </row>
    <row r="158" spans="3:9" ht="15" customHeight="1">
      <c r="C158" s="422"/>
      <c r="D158" s="181"/>
      <c r="E158" s="144" t="str">
        <f>C146</f>
        <v>GERMANY          A TEAM</v>
      </c>
      <c r="F158" s="1492">
        <f>H149</f>
        <v>2278</v>
      </c>
      <c r="G158" s="1492"/>
      <c r="H158" s="1455"/>
      <c r="I158" s="12"/>
    </row>
    <row r="159" spans="3:9" ht="15" customHeight="1">
      <c r="C159" s="422"/>
      <c r="D159" s="181"/>
      <c r="E159" s="57" t="str">
        <f>J146</f>
        <v>SOUTH AFRICA       A TEAM</v>
      </c>
      <c r="F159" s="1510">
        <f>O149</f>
        <v>2267</v>
      </c>
      <c r="G159" s="1510"/>
      <c r="H159" s="1511"/>
      <c r="I159" s="12"/>
    </row>
    <row r="160" spans="3:9" ht="15" customHeight="1">
      <c r="C160" s="422"/>
      <c r="D160" s="181"/>
      <c r="E160" s="57" t="str">
        <f>C152</f>
        <v>GERMANY          B TEAM</v>
      </c>
      <c r="F160" s="1510">
        <f>H155</f>
        <v>2192</v>
      </c>
      <c r="G160" s="1510"/>
      <c r="H160" s="1511"/>
      <c r="I160" s="12"/>
    </row>
    <row r="161" spans="3:9" ht="15.75" customHeight="1" thickBot="1">
      <c r="C161" s="422"/>
      <c r="D161" s="181"/>
      <c r="E161" s="59" t="str">
        <f>J152</f>
        <v>SOUTH AFRICA       B TEAM</v>
      </c>
      <c r="F161" s="1498">
        <f>O155</f>
        <v>2156</v>
      </c>
      <c r="G161" s="1498"/>
      <c r="H161" s="1499"/>
      <c r="I161" s="12"/>
    </row>
    <row r="162" spans="3:9" ht="15.75">
      <c r="C162" s="422"/>
      <c r="D162" s="181"/>
      <c r="I162" s="12"/>
    </row>
    <row r="163" spans="3:15" ht="15">
      <c r="C163" s="12"/>
      <c r="D163" s="6"/>
      <c r="E163" s="6"/>
      <c r="F163" s="12"/>
      <c r="G163" s="12"/>
      <c r="H163" s="12"/>
      <c r="I163" s="12"/>
      <c r="J163" s="12"/>
      <c r="K163" s="6"/>
      <c r="L163" s="6"/>
      <c r="M163" s="12"/>
      <c r="N163" s="12"/>
      <c r="O163" s="12"/>
    </row>
    <row r="164" spans="3:15" ht="15.75" thickBot="1">
      <c r="C164" s="12"/>
      <c r="D164" s="6"/>
      <c r="E164" s="6"/>
      <c r="F164" s="12"/>
      <c r="G164" s="12"/>
      <c r="H164" s="12"/>
      <c r="I164" s="12"/>
      <c r="J164" s="12"/>
      <c r="K164" s="6"/>
      <c r="L164" s="6"/>
      <c r="M164" s="12"/>
      <c r="N164" s="12"/>
      <c r="O164" s="12"/>
    </row>
    <row r="165" spans="3:15" ht="31.5" customHeight="1" thickBot="1" thickTop="1">
      <c r="C165" s="1545" t="s">
        <v>222</v>
      </c>
      <c r="D165" s="1546"/>
      <c r="E165" s="1546"/>
      <c r="F165" s="1546"/>
      <c r="G165" s="1546"/>
      <c r="H165" s="1546"/>
      <c r="I165" s="1547"/>
      <c r="J165" s="1546"/>
      <c r="K165" s="1546"/>
      <c r="L165" s="1546"/>
      <c r="M165" s="1546"/>
      <c r="N165" s="1546"/>
      <c r="O165" s="1548"/>
    </row>
    <row r="166" spans="3:15" ht="15.75" customHeight="1" thickBot="1" thickTop="1">
      <c r="C166" s="1486"/>
      <c r="D166" s="1487"/>
      <c r="E166" s="1524"/>
      <c r="F166" s="1524"/>
      <c r="G166" s="1524"/>
      <c r="H166" s="1525"/>
      <c r="I166" s="423"/>
      <c r="J166" s="1518"/>
      <c r="K166" s="1519"/>
      <c r="L166" s="424"/>
      <c r="M166" s="424"/>
      <c r="N166" s="424"/>
      <c r="O166" s="425"/>
    </row>
    <row r="167" spans="3:15" ht="15.75" customHeight="1" thickBot="1">
      <c r="C167" s="1488"/>
      <c r="D167" s="1489"/>
      <c r="E167" s="1543"/>
      <c r="F167" s="1543"/>
      <c r="G167" s="1543"/>
      <c r="H167" s="1544"/>
      <c r="I167" s="423"/>
      <c r="J167" s="1520"/>
      <c r="K167" s="1521"/>
      <c r="L167" s="428"/>
      <c r="M167" s="428"/>
      <c r="N167" s="428"/>
      <c r="O167" s="429"/>
    </row>
    <row r="168" spans="3:15" ht="15.75" customHeight="1" thickBot="1">
      <c r="C168" s="1490"/>
      <c r="D168" s="1491"/>
      <c r="E168" s="1484"/>
      <c r="F168" s="1484"/>
      <c r="G168" s="1484"/>
      <c r="H168" s="1485"/>
      <c r="I168" s="423"/>
      <c r="J168" s="1522"/>
      <c r="K168" s="1523"/>
      <c r="L168" s="426"/>
      <c r="M168" s="426"/>
      <c r="N168" s="426"/>
      <c r="O168" s="427"/>
    </row>
    <row r="169" spans="3:15" ht="26.25" customHeight="1" thickBot="1">
      <c r="C169" s="1522" t="s">
        <v>478</v>
      </c>
      <c r="D169" s="1534"/>
      <c r="E169" s="1535"/>
      <c r="F169" s="1535"/>
      <c r="G169" s="1535"/>
      <c r="H169" s="1536"/>
      <c r="I169" s="423"/>
      <c r="J169" s="1537" t="s">
        <v>479</v>
      </c>
      <c r="K169" s="1535"/>
      <c r="L169" s="1535"/>
      <c r="M169" s="1535"/>
      <c r="N169" s="1535"/>
      <c r="O169" s="1536"/>
    </row>
    <row r="170" spans="3:15" ht="16.5" thickBot="1">
      <c r="C170" s="371" t="s">
        <v>210</v>
      </c>
      <c r="D170" s="382" t="s">
        <v>141</v>
      </c>
      <c r="E170" s="372" t="s">
        <v>142</v>
      </c>
      <c r="F170" s="381" t="s">
        <v>143</v>
      </c>
      <c r="G170" s="371"/>
      <c r="H170" s="373" t="s">
        <v>144</v>
      </c>
      <c r="I170" s="7"/>
      <c r="J170" s="371" t="s">
        <v>178</v>
      </c>
      <c r="K170" s="382" t="s">
        <v>141</v>
      </c>
      <c r="L170" s="372" t="s">
        <v>142</v>
      </c>
      <c r="M170" s="382" t="s">
        <v>143</v>
      </c>
      <c r="N170" s="371"/>
      <c r="O170" s="373" t="s">
        <v>144</v>
      </c>
    </row>
    <row r="171" spans="3:15" ht="15" customHeight="1">
      <c r="C171" s="1526" t="s">
        <v>213</v>
      </c>
      <c r="D171" s="1527"/>
      <c r="E171" s="1528"/>
      <c r="F171" s="652">
        <f>H12+H16</f>
        <v>5788</v>
      </c>
      <c r="G171" s="12"/>
      <c r="H171" s="12"/>
      <c r="I171" s="12"/>
      <c r="J171" s="1526" t="s">
        <v>213</v>
      </c>
      <c r="K171" s="1527"/>
      <c r="L171" s="1528"/>
      <c r="M171" s="652">
        <f>O12+O16</f>
        <v>5617</v>
      </c>
      <c r="N171" s="12"/>
      <c r="O171" s="12"/>
    </row>
    <row r="172" spans="3:15" ht="15" customHeight="1" thickBot="1">
      <c r="C172" s="1512" t="s">
        <v>214</v>
      </c>
      <c r="D172" s="1513"/>
      <c r="E172" s="1514"/>
      <c r="F172" s="653">
        <f>H48+H52</f>
        <v>5841</v>
      </c>
      <c r="G172" s="12"/>
      <c r="H172" s="12"/>
      <c r="I172" s="12"/>
      <c r="J172" s="1512" t="s">
        <v>214</v>
      </c>
      <c r="K172" s="1513"/>
      <c r="L172" s="1514"/>
      <c r="M172" s="653">
        <f>O48+O52</f>
        <v>5717</v>
      </c>
      <c r="N172" s="12"/>
      <c r="O172" s="12"/>
    </row>
    <row r="173" spans="3:15" ht="15.75" customHeight="1">
      <c r="C173" s="1538" t="s">
        <v>211</v>
      </c>
      <c r="D173" s="1492"/>
      <c r="E173" s="1539"/>
      <c r="F173" s="654">
        <f>H84</f>
        <v>1176</v>
      </c>
      <c r="G173" s="12"/>
      <c r="H173" s="12"/>
      <c r="I173" s="12"/>
      <c r="J173" s="1538" t="s">
        <v>211</v>
      </c>
      <c r="K173" s="1492"/>
      <c r="L173" s="1539"/>
      <c r="M173" s="654">
        <f>O84</f>
        <v>1177</v>
      </c>
      <c r="N173" s="12"/>
      <c r="O173" s="12"/>
    </row>
    <row r="174" spans="3:15" ht="16.5" thickBot="1">
      <c r="C174" s="1512" t="s">
        <v>212</v>
      </c>
      <c r="D174" s="1513"/>
      <c r="E174" s="1514"/>
      <c r="F174" s="655">
        <f>H117</f>
        <v>407</v>
      </c>
      <c r="G174" s="12"/>
      <c r="H174" s="12"/>
      <c r="I174" s="12"/>
      <c r="J174" s="1512" t="s">
        <v>212</v>
      </c>
      <c r="K174" s="1513"/>
      <c r="L174" s="1514"/>
      <c r="M174" s="655">
        <f>O117</f>
        <v>406</v>
      </c>
      <c r="N174" s="12"/>
      <c r="O174" s="12"/>
    </row>
    <row r="175" spans="3:15" ht="16.5" thickBot="1">
      <c r="C175" s="1531" t="s">
        <v>237</v>
      </c>
      <c r="D175" s="1532"/>
      <c r="E175" s="1533"/>
      <c r="F175" s="656">
        <f>H149</f>
        <v>2278</v>
      </c>
      <c r="G175" s="430"/>
      <c r="H175" s="248">
        <f>SUM(F171:F175)</f>
        <v>15490</v>
      </c>
      <c r="J175" s="1531" t="s">
        <v>237</v>
      </c>
      <c r="K175" s="1532"/>
      <c r="L175" s="1533"/>
      <c r="M175" s="656">
        <f>O149</f>
        <v>2267</v>
      </c>
      <c r="N175" s="430"/>
      <c r="O175" s="248">
        <f>SUM(M171:M175)</f>
        <v>15184</v>
      </c>
    </row>
    <row r="178" spans="3:8" ht="21.75" hidden="1" thickBot="1">
      <c r="C178" s="1540" t="s">
        <v>287</v>
      </c>
      <c r="D178" s="1541"/>
      <c r="E178" s="1541"/>
      <c r="F178" s="1541"/>
      <c r="G178" s="1541"/>
      <c r="H178" s="1542"/>
    </row>
    <row r="179" spans="3:8" ht="16.5" hidden="1" thickBot="1">
      <c r="C179" s="608" t="s">
        <v>210</v>
      </c>
      <c r="D179" s="612" t="s">
        <v>141</v>
      </c>
      <c r="E179" s="609" t="s">
        <v>142</v>
      </c>
      <c r="F179" s="611" t="s">
        <v>143</v>
      </c>
      <c r="G179" s="608"/>
      <c r="H179" s="610" t="s">
        <v>144</v>
      </c>
    </row>
    <row r="180" spans="3:8" ht="15.75" hidden="1">
      <c r="C180" s="1526" t="s">
        <v>213</v>
      </c>
      <c r="D180" s="1527"/>
      <c r="E180" s="1528"/>
      <c r="F180" s="647">
        <f>H20+H24</f>
        <v>5521</v>
      </c>
      <c r="G180" s="12"/>
      <c r="H180" s="12"/>
    </row>
    <row r="181" spans="3:8" ht="16.5" hidden="1" thickBot="1">
      <c r="C181" s="1512" t="s">
        <v>214</v>
      </c>
      <c r="D181" s="1513"/>
      <c r="E181" s="1514"/>
      <c r="F181" s="648">
        <f>H56+H60</f>
        <v>5489</v>
      </c>
      <c r="G181" s="12"/>
      <c r="H181" s="12"/>
    </row>
    <row r="182" spans="3:8" ht="15.75" hidden="1">
      <c r="C182" s="1538" t="s">
        <v>211</v>
      </c>
      <c r="D182" s="1492"/>
      <c r="E182" s="1539"/>
      <c r="F182" s="649">
        <f>F101</f>
        <v>1159</v>
      </c>
      <c r="G182" s="12"/>
      <c r="H182" s="12"/>
    </row>
    <row r="183" spans="3:8" ht="16.5" hidden="1" thickBot="1">
      <c r="C183" s="1512" t="s">
        <v>212</v>
      </c>
      <c r="D183" s="1513"/>
      <c r="E183" s="1514"/>
      <c r="F183" s="650">
        <f>F134</f>
        <v>402</v>
      </c>
      <c r="G183" s="12"/>
      <c r="H183" s="12"/>
    </row>
    <row r="184" spans="3:8" ht="16.5" hidden="1" thickBot="1">
      <c r="C184" s="1531" t="s">
        <v>237</v>
      </c>
      <c r="D184" s="1532"/>
      <c r="E184" s="1533"/>
      <c r="F184" s="651">
        <f>H155</f>
        <v>2192</v>
      </c>
      <c r="G184" s="430"/>
      <c r="H184" s="248">
        <f>SUM(F180:F184)</f>
        <v>14763</v>
      </c>
    </row>
    <row r="185" ht="15" hidden="1"/>
    <row r="186" ht="15" hidden="1"/>
  </sheetData>
  <sheetProtection/>
  <mergeCells count="125">
    <mergeCell ref="C93:C96"/>
    <mergeCell ref="J93:J96"/>
    <mergeCell ref="F104:H104"/>
    <mergeCell ref="C126:C129"/>
    <mergeCell ref="J126:J129"/>
    <mergeCell ref="F137:H137"/>
    <mergeCell ref="F35:H35"/>
    <mergeCell ref="C184:E184"/>
    <mergeCell ref="I66:J66"/>
    <mergeCell ref="I68:J68"/>
    <mergeCell ref="F68:H68"/>
    <mergeCell ref="I32:J32"/>
    <mergeCell ref="I36:J36"/>
    <mergeCell ref="I34:J34"/>
    <mergeCell ref="I38:J38"/>
    <mergeCell ref="I64:J64"/>
    <mergeCell ref="C178:H178"/>
    <mergeCell ref="C180:E180"/>
    <mergeCell ref="C181:E181"/>
    <mergeCell ref="C182:E182"/>
    <mergeCell ref="C174:E174"/>
    <mergeCell ref="F135:H135"/>
    <mergeCell ref="C175:E175"/>
    <mergeCell ref="C173:E173"/>
    <mergeCell ref="E167:H167"/>
    <mergeCell ref="C165:O165"/>
    <mergeCell ref="C183:E183"/>
    <mergeCell ref="J75:O75"/>
    <mergeCell ref="J174:L174"/>
    <mergeCell ref="J175:L175"/>
    <mergeCell ref="C169:H169"/>
    <mergeCell ref="J169:O169"/>
    <mergeCell ref="J171:L171"/>
    <mergeCell ref="J172:L172"/>
    <mergeCell ref="J173:L173"/>
    <mergeCell ref="J42:O42"/>
    <mergeCell ref="J44:O44"/>
    <mergeCell ref="J47:J48"/>
    <mergeCell ref="J51:J52"/>
    <mergeCell ref="J59:J60"/>
    <mergeCell ref="J87:J90"/>
    <mergeCell ref="J55:J56"/>
    <mergeCell ref="J77:O77"/>
    <mergeCell ref="I70:J70"/>
    <mergeCell ref="F103:H103"/>
    <mergeCell ref="C171:E171"/>
    <mergeCell ref="F99:H99"/>
    <mergeCell ref="E98:H98"/>
    <mergeCell ref="C75:H75"/>
    <mergeCell ref="C77:H77"/>
    <mergeCell ref="F160:H160"/>
    <mergeCell ref="F102:H102"/>
    <mergeCell ref="F101:H101"/>
    <mergeCell ref="C114:C117"/>
    <mergeCell ref="C59:C60"/>
    <mergeCell ref="C87:C90"/>
    <mergeCell ref="C55:C56"/>
    <mergeCell ref="F67:H67"/>
    <mergeCell ref="F65:H65"/>
    <mergeCell ref="F39:H39"/>
    <mergeCell ref="C172:E172"/>
    <mergeCell ref="E157:H157"/>
    <mergeCell ref="J120:J123"/>
    <mergeCell ref="C140:H140"/>
    <mergeCell ref="J140:O140"/>
    <mergeCell ref="F136:H136"/>
    <mergeCell ref="J166:K168"/>
    <mergeCell ref="E166:H166"/>
    <mergeCell ref="J152:J155"/>
    <mergeCell ref="F161:H161"/>
    <mergeCell ref="J114:J117"/>
    <mergeCell ref="C120:C123"/>
    <mergeCell ref="C142:H142"/>
    <mergeCell ref="J142:O142"/>
    <mergeCell ref="F159:H159"/>
    <mergeCell ref="E131:H131"/>
    <mergeCell ref="C146:C149"/>
    <mergeCell ref="J146:J149"/>
    <mergeCell ref="F133:H133"/>
    <mergeCell ref="J11:J12"/>
    <mergeCell ref="C108:H108"/>
    <mergeCell ref="J108:O108"/>
    <mergeCell ref="J23:J24"/>
    <mergeCell ref="J27:J28"/>
    <mergeCell ref="J81:J84"/>
    <mergeCell ref="C81:C84"/>
    <mergeCell ref="F63:H63"/>
    <mergeCell ref="C42:H42"/>
    <mergeCell ref="E62:H62"/>
    <mergeCell ref="F32:H32"/>
    <mergeCell ref="F33:H33"/>
    <mergeCell ref="F36:H36"/>
    <mergeCell ref="C110:H110"/>
    <mergeCell ref="F34:H34"/>
    <mergeCell ref="F100:H100"/>
    <mergeCell ref="F37:H37"/>
    <mergeCell ref="F38:H38"/>
    <mergeCell ref="F66:H66"/>
    <mergeCell ref="F64:H64"/>
    <mergeCell ref="J110:O110"/>
    <mergeCell ref="C44:H44"/>
    <mergeCell ref="C2:O2"/>
    <mergeCell ref="C4:O4"/>
    <mergeCell ref="C6:H6"/>
    <mergeCell ref="J6:O6"/>
    <mergeCell ref="C11:C12"/>
    <mergeCell ref="C23:C24"/>
    <mergeCell ref="C8:H8"/>
    <mergeCell ref="J8:O8"/>
    <mergeCell ref="J15:J16"/>
    <mergeCell ref="J19:J20"/>
    <mergeCell ref="E30:H30"/>
    <mergeCell ref="F31:H31"/>
    <mergeCell ref="C15:C16"/>
    <mergeCell ref="C19:C20"/>
    <mergeCell ref="E168:H168"/>
    <mergeCell ref="C166:D168"/>
    <mergeCell ref="F158:H158"/>
    <mergeCell ref="C47:C48"/>
    <mergeCell ref="C51:C52"/>
    <mergeCell ref="F132:H132"/>
    <mergeCell ref="C152:C155"/>
    <mergeCell ref="F69:H69"/>
    <mergeCell ref="F70:H70"/>
    <mergeCell ref="F134:H134"/>
  </mergeCells>
  <printOptions/>
  <pageMargins left="0.2362204724409449" right="0.2362204724409449" top="0.1968503937007874" bottom="0.1968503937007874" header="0.31496062992125984" footer="0.31496062992125984"/>
  <pageSetup fitToHeight="0" fitToWidth="1" horizontalDpi="360" verticalDpi="360" orientation="portrait" paperSize="9" scale="65" r:id="rId1"/>
  <rowBreaks count="2" manualBreakCount="2">
    <brk id="71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2018-03-17T14:16:50Z</cp:lastPrinted>
  <dcterms:created xsi:type="dcterms:W3CDTF">2006-09-16T00:00:00Z</dcterms:created>
  <dcterms:modified xsi:type="dcterms:W3CDTF">2019-03-24T16:00:46Z</dcterms:modified>
  <cp:category/>
  <cp:version/>
  <cp:contentType/>
  <cp:contentStatus/>
</cp:coreProperties>
</file>